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575"/>
  </bookViews>
  <sheets>
    <sheet name="Migração RPC - renda líquida" sheetId="1" r:id="rId1"/>
    <sheet name="RPPS regra nova - renda líquida" sheetId="3" r:id="rId2"/>
    <sheet name="Cálculo das médias 80% e 100%" sheetId="2" r:id="rId3"/>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3" l="1"/>
  <c r="C13" i="3"/>
  <c r="G11" i="1"/>
  <c r="C309" i="2" l="1"/>
  <c r="A311" i="2"/>
  <c r="A310" i="2"/>
  <c r="D310" i="2"/>
  <c r="C11" i="1" l="1"/>
  <c r="C13" i="1"/>
  <c r="C12" i="1" l="1"/>
  <c r="C14" i="1" s="1"/>
  <c r="C4" i="3" l="1"/>
  <c r="C5" i="3" s="1"/>
  <c r="D311" i="2" l="1"/>
  <c r="E310" i="2" s="1"/>
  <c r="G310" i="2" s="1"/>
  <c r="D308" i="2"/>
  <c r="D5"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D6" i="2"/>
  <c r="D7" i="2"/>
  <c r="D8" i="2"/>
  <c r="D9" i="2"/>
  <c r="C10" i="2"/>
  <c r="D11" i="2"/>
  <c r="D12" i="2"/>
  <c r="D13" i="2"/>
  <c r="D14" i="2"/>
  <c r="D15" i="2"/>
  <c r="D16" i="2"/>
  <c r="D17" i="2"/>
  <c r="D18" i="2"/>
  <c r="D19" i="2"/>
  <c r="D20" i="2"/>
  <c r="D21" i="2"/>
  <c r="D22" i="2"/>
  <c r="C23" i="2"/>
  <c r="D24" i="2"/>
  <c r="D25" i="2"/>
  <c r="D26" i="2"/>
  <c r="D27" i="2"/>
  <c r="D28" i="2"/>
  <c r="D29" i="2"/>
  <c r="D30" i="2"/>
  <c r="D31" i="2"/>
  <c r="D32" i="2"/>
  <c r="D33" i="2"/>
  <c r="D34" i="2"/>
  <c r="D35" i="2"/>
  <c r="C36" i="2"/>
  <c r="D37" i="2"/>
  <c r="D38" i="2"/>
  <c r="D39" i="2"/>
  <c r="D40" i="2"/>
  <c r="D41" i="2"/>
  <c r="D42" i="2"/>
  <c r="D43" i="2"/>
  <c r="D44" i="2"/>
  <c r="D45" i="2"/>
  <c r="D46" i="2"/>
  <c r="D47" i="2"/>
  <c r="D48" i="2"/>
  <c r="C49" i="2"/>
  <c r="D50" i="2"/>
  <c r="D51" i="2"/>
  <c r="D52" i="2"/>
  <c r="D53" i="2"/>
  <c r="D54" i="2"/>
  <c r="D55" i="2"/>
  <c r="D56" i="2"/>
  <c r="D57" i="2"/>
  <c r="D58" i="2"/>
  <c r="D59" i="2"/>
  <c r="D60" i="2"/>
  <c r="D61" i="2"/>
  <c r="C62" i="2"/>
  <c r="D63" i="2"/>
  <c r="D64" i="2"/>
  <c r="D65" i="2"/>
  <c r="D66" i="2"/>
  <c r="D67" i="2"/>
  <c r="D68" i="2"/>
  <c r="D69" i="2"/>
  <c r="D70" i="2"/>
  <c r="D71" i="2"/>
  <c r="D72" i="2"/>
  <c r="D73" i="2"/>
  <c r="D74" i="2"/>
  <c r="C75" i="2"/>
  <c r="D76" i="2"/>
  <c r="D77" i="2"/>
  <c r="D78" i="2"/>
  <c r="D79" i="2"/>
  <c r="D80" i="2"/>
  <c r="D81" i="2"/>
  <c r="D82" i="2"/>
  <c r="D83" i="2"/>
  <c r="D84" i="2"/>
  <c r="D85" i="2"/>
  <c r="D86" i="2"/>
  <c r="D87" i="2"/>
  <c r="C88" i="2"/>
  <c r="D89" i="2"/>
  <c r="D90" i="2"/>
  <c r="D91" i="2"/>
  <c r="D92" i="2"/>
  <c r="D93" i="2"/>
  <c r="D94" i="2"/>
  <c r="D95" i="2"/>
  <c r="D96" i="2"/>
  <c r="D97" i="2"/>
  <c r="D98" i="2"/>
  <c r="D99" i="2"/>
  <c r="D100" i="2"/>
  <c r="C101" i="2"/>
  <c r="D102" i="2"/>
  <c r="D103" i="2"/>
  <c r="D104" i="2"/>
  <c r="D105" i="2"/>
  <c r="D106" i="2"/>
  <c r="D107" i="2"/>
  <c r="D108" i="2"/>
  <c r="D109" i="2"/>
  <c r="D110" i="2"/>
  <c r="D111" i="2"/>
  <c r="D112" i="2"/>
  <c r="D113" i="2"/>
  <c r="C114" i="2"/>
  <c r="D115" i="2"/>
  <c r="D116" i="2"/>
  <c r="D117" i="2"/>
  <c r="D118" i="2"/>
  <c r="D119" i="2"/>
  <c r="D120" i="2"/>
  <c r="D121" i="2"/>
  <c r="D122" i="2"/>
  <c r="D123" i="2"/>
  <c r="D124" i="2"/>
  <c r="D125" i="2"/>
  <c r="D126" i="2"/>
  <c r="C127" i="2"/>
  <c r="D128" i="2"/>
  <c r="D129" i="2"/>
  <c r="D130" i="2"/>
  <c r="D131" i="2"/>
  <c r="D132" i="2"/>
  <c r="D133" i="2"/>
  <c r="D134" i="2"/>
  <c r="D135" i="2"/>
  <c r="D136" i="2"/>
  <c r="D137" i="2"/>
  <c r="D138" i="2"/>
  <c r="D139" i="2"/>
  <c r="C140" i="2"/>
  <c r="D141" i="2"/>
  <c r="D142" i="2"/>
  <c r="D143" i="2"/>
  <c r="D144" i="2"/>
  <c r="D145" i="2"/>
  <c r="D146" i="2"/>
  <c r="D147" i="2"/>
  <c r="D148" i="2"/>
  <c r="D149" i="2"/>
  <c r="D150" i="2"/>
  <c r="D151" i="2"/>
  <c r="D152" i="2"/>
  <c r="C153" i="2"/>
  <c r="D154" i="2"/>
  <c r="D155" i="2"/>
  <c r="D156" i="2"/>
  <c r="D157" i="2"/>
  <c r="D158" i="2"/>
  <c r="D159" i="2"/>
  <c r="D160" i="2"/>
  <c r="D161" i="2"/>
  <c r="D162" i="2"/>
  <c r="D163" i="2"/>
  <c r="D164" i="2"/>
  <c r="D165" i="2"/>
  <c r="C166" i="2"/>
  <c r="D167" i="2"/>
  <c r="D168" i="2"/>
  <c r="D169" i="2"/>
  <c r="D170" i="2"/>
  <c r="D171" i="2"/>
  <c r="D172" i="2"/>
  <c r="D173" i="2"/>
  <c r="D174" i="2"/>
  <c r="D175" i="2"/>
  <c r="D176" i="2"/>
  <c r="D177" i="2"/>
  <c r="D178" i="2"/>
  <c r="C179" i="2"/>
  <c r="D180" i="2"/>
  <c r="D181" i="2"/>
  <c r="D182" i="2"/>
  <c r="D183" i="2"/>
  <c r="D184" i="2"/>
  <c r="D185" i="2"/>
  <c r="D186" i="2"/>
  <c r="D187" i="2"/>
  <c r="D188" i="2"/>
  <c r="D189" i="2"/>
  <c r="D190" i="2"/>
  <c r="D191" i="2"/>
  <c r="C192" i="2"/>
  <c r="D193" i="2"/>
  <c r="D194" i="2"/>
  <c r="D195" i="2"/>
  <c r="D196" i="2"/>
  <c r="D197" i="2"/>
  <c r="D198" i="2"/>
  <c r="D199" i="2"/>
  <c r="D200" i="2"/>
  <c r="D201" i="2"/>
  <c r="D202" i="2"/>
  <c r="D203" i="2"/>
  <c r="D204" i="2"/>
  <c r="C205" i="2"/>
  <c r="D206" i="2"/>
  <c r="D207" i="2"/>
  <c r="D208" i="2"/>
  <c r="D209" i="2"/>
  <c r="D210" i="2"/>
  <c r="D211" i="2"/>
  <c r="D212" i="2"/>
  <c r="D213" i="2"/>
  <c r="D214" i="2"/>
  <c r="D215" i="2"/>
  <c r="D216" i="2"/>
  <c r="D217" i="2"/>
  <c r="C218" i="2"/>
  <c r="D219" i="2"/>
  <c r="D220" i="2"/>
  <c r="D221" i="2"/>
  <c r="D222" i="2"/>
  <c r="D223" i="2"/>
  <c r="D224" i="2"/>
  <c r="D225" i="2"/>
  <c r="D226" i="2"/>
  <c r="D227" i="2"/>
  <c r="D228" i="2"/>
  <c r="D229" i="2"/>
  <c r="D230" i="2"/>
  <c r="C231" i="2"/>
  <c r="D232" i="2"/>
  <c r="D233" i="2"/>
  <c r="D234" i="2"/>
  <c r="D235" i="2"/>
  <c r="D236" i="2"/>
  <c r="D237" i="2"/>
  <c r="D238" i="2"/>
  <c r="D239" i="2"/>
  <c r="D240" i="2"/>
  <c r="D241" i="2"/>
  <c r="D242" i="2"/>
  <c r="D243" i="2"/>
  <c r="C244" i="2"/>
  <c r="D245" i="2"/>
  <c r="D246" i="2"/>
  <c r="D247" i="2"/>
  <c r="D248" i="2"/>
  <c r="D249" i="2"/>
  <c r="D250" i="2"/>
  <c r="D251" i="2"/>
  <c r="D252" i="2"/>
  <c r="D253" i="2"/>
  <c r="D254" i="2"/>
  <c r="D255" i="2"/>
  <c r="D256" i="2"/>
  <c r="C257" i="2"/>
  <c r="D258" i="2"/>
  <c r="D259" i="2"/>
  <c r="D260" i="2"/>
  <c r="D261" i="2"/>
  <c r="D262" i="2"/>
  <c r="D263" i="2"/>
  <c r="D264" i="2"/>
  <c r="D265" i="2"/>
  <c r="D266" i="2"/>
  <c r="D267" i="2"/>
  <c r="D268" i="2"/>
  <c r="D269" i="2"/>
  <c r="C270" i="2"/>
  <c r="D271" i="2"/>
  <c r="D272" i="2"/>
  <c r="D273" i="2"/>
  <c r="D274" i="2"/>
  <c r="D275" i="2"/>
  <c r="D276" i="2"/>
  <c r="D277" i="2"/>
  <c r="D278" i="2"/>
  <c r="D279" i="2"/>
  <c r="D280" i="2"/>
  <c r="D281" i="2"/>
  <c r="D282" i="2"/>
  <c r="C283" i="2"/>
  <c r="D284" i="2"/>
  <c r="D285" i="2"/>
  <c r="D286" i="2"/>
  <c r="D287" i="2"/>
  <c r="D288" i="2"/>
  <c r="D289" i="2"/>
  <c r="D290" i="2"/>
  <c r="D291" i="2"/>
  <c r="D292" i="2"/>
  <c r="D293" i="2"/>
  <c r="D294" i="2"/>
  <c r="D295" i="2"/>
  <c r="C296" i="2"/>
  <c r="D297" i="2"/>
  <c r="D298" i="2"/>
  <c r="D299" i="2"/>
  <c r="D300" i="2"/>
  <c r="D301" i="2"/>
  <c r="D302" i="2"/>
  <c r="D303" i="2"/>
  <c r="D304" i="2"/>
  <c r="D305" i="2"/>
  <c r="D306" i="2"/>
  <c r="D307" i="2"/>
  <c r="E307" i="2" s="1"/>
  <c r="E308" i="2" l="1"/>
  <c r="E300" i="2"/>
  <c r="E304" i="2"/>
  <c r="G304" i="2" s="1"/>
  <c r="E292" i="2"/>
  <c r="G292" i="2" s="1"/>
  <c r="E284" i="2"/>
  <c r="G284" i="2" s="1"/>
  <c r="E283" i="2"/>
  <c r="E280" i="2"/>
  <c r="G280" i="2" s="1"/>
  <c r="E272" i="2"/>
  <c r="G272" i="2" s="1"/>
  <c r="E260" i="2"/>
  <c r="G260" i="2" s="1"/>
  <c r="E252" i="2"/>
  <c r="E288" i="2"/>
  <c r="G288" i="2" s="1"/>
  <c r="E276" i="2"/>
  <c r="G276" i="2" s="1"/>
  <c r="E268" i="2"/>
  <c r="G268" i="2" s="1"/>
  <c r="E264" i="2"/>
  <c r="E256" i="2"/>
  <c r="G256" i="2" s="1"/>
  <c r="E248" i="2"/>
  <c r="G248" i="2" s="1"/>
  <c r="E240" i="2"/>
  <c r="G240" i="2" s="1"/>
  <c r="E228" i="2"/>
  <c r="E216" i="2"/>
  <c r="G216" i="2" s="1"/>
  <c r="E208" i="2"/>
  <c r="G208" i="2" s="1"/>
  <c r="E184" i="2"/>
  <c r="G184" i="2" s="1"/>
  <c r="E172" i="2"/>
  <c r="E164" i="2"/>
  <c r="G164" i="2" s="1"/>
  <c r="E152" i="2"/>
  <c r="E136" i="2"/>
  <c r="G136" i="2" s="1"/>
  <c r="E124" i="2"/>
  <c r="E112" i="2"/>
  <c r="G112" i="2" s="1"/>
  <c r="E100" i="2"/>
  <c r="E84" i="2"/>
  <c r="G84" i="2" s="1"/>
  <c r="E76" i="2"/>
  <c r="E75" i="2"/>
  <c r="G75" i="2" s="1"/>
  <c r="E60" i="2"/>
  <c r="G60" i="2" s="1"/>
  <c r="E48" i="2"/>
  <c r="G48" i="2" s="1"/>
  <c r="E32" i="2"/>
  <c r="E20" i="2"/>
  <c r="G20" i="2" s="1"/>
  <c r="E16" i="2"/>
  <c r="G16" i="2" s="1"/>
  <c r="E295" i="2"/>
  <c r="G295" i="2" s="1"/>
  <c r="E291" i="2"/>
  <c r="E287" i="2"/>
  <c r="G287" i="2" s="1"/>
  <c r="E279" i="2"/>
  <c r="G279" i="2" s="1"/>
  <c r="E275" i="2"/>
  <c r="G275" i="2" s="1"/>
  <c r="E270" i="2"/>
  <c r="E271" i="2"/>
  <c r="G271" i="2" s="1"/>
  <c r="E267" i="2"/>
  <c r="G267" i="2" s="1"/>
  <c r="E263" i="2"/>
  <c r="G263" i="2" s="1"/>
  <c r="E259" i="2"/>
  <c r="E255" i="2"/>
  <c r="G255" i="2" s="1"/>
  <c r="E251" i="2"/>
  <c r="G251" i="2" s="1"/>
  <c r="E247" i="2"/>
  <c r="G247" i="2" s="1"/>
  <c r="E243" i="2"/>
  <c r="E239" i="2"/>
  <c r="G239" i="2" s="1"/>
  <c r="E235" i="2"/>
  <c r="G235" i="2" s="1"/>
  <c r="E227" i="2"/>
  <c r="G227" i="2" s="1"/>
  <c r="E223" i="2"/>
  <c r="E219" i="2"/>
  <c r="G219" i="2" s="1"/>
  <c r="E218" i="2"/>
  <c r="G218" i="2" s="1"/>
  <c r="E215" i="2"/>
  <c r="G215" i="2" s="1"/>
  <c r="E211" i="2"/>
  <c r="E207" i="2"/>
  <c r="G207" i="2" s="1"/>
  <c r="E203" i="2"/>
  <c r="G203" i="2" s="1"/>
  <c r="E199" i="2"/>
  <c r="G199" i="2" s="1"/>
  <c r="E195" i="2"/>
  <c r="E191" i="2"/>
  <c r="G191" i="2" s="1"/>
  <c r="E187" i="2"/>
  <c r="G187" i="2" s="1"/>
  <c r="E183" i="2"/>
  <c r="G183" i="2" s="1"/>
  <c r="E175" i="2"/>
  <c r="E171" i="2"/>
  <c r="G171" i="2" s="1"/>
  <c r="E166" i="2"/>
  <c r="G166" i="2" s="1"/>
  <c r="E167" i="2"/>
  <c r="G167" i="2" s="1"/>
  <c r="E163" i="2"/>
  <c r="E159" i="2"/>
  <c r="G159" i="2" s="1"/>
  <c r="E155" i="2"/>
  <c r="G155" i="2" s="1"/>
  <c r="E151" i="2"/>
  <c r="G151" i="2" s="1"/>
  <c r="E147" i="2"/>
  <c r="G147" i="2" s="1"/>
  <c r="E143" i="2"/>
  <c r="G143" i="2" s="1"/>
  <c r="E139" i="2"/>
  <c r="G139" i="2" s="1"/>
  <c r="E135" i="2"/>
  <c r="G135" i="2" s="1"/>
  <c r="E131" i="2"/>
  <c r="G131" i="2" s="1"/>
  <c r="E123" i="2"/>
  <c r="G123" i="2" s="1"/>
  <c r="E119" i="2"/>
  <c r="E114" i="2"/>
  <c r="G114" i="2" s="1"/>
  <c r="E115" i="2"/>
  <c r="E111" i="2"/>
  <c r="G111" i="2" s="1"/>
  <c r="E107" i="2"/>
  <c r="G107" i="2" s="1"/>
  <c r="E103" i="2"/>
  <c r="G103" i="2" s="1"/>
  <c r="E99" i="2"/>
  <c r="E95" i="2"/>
  <c r="G95" i="2" s="1"/>
  <c r="E91" i="2"/>
  <c r="G91" i="2" s="1"/>
  <c r="E87" i="2"/>
  <c r="G87" i="2" s="1"/>
  <c r="E83" i="2"/>
  <c r="G83" i="2" s="1"/>
  <c r="E79" i="2"/>
  <c r="G79" i="2" s="1"/>
  <c r="E71" i="2"/>
  <c r="G71" i="2" s="1"/>
  <c r="E67" i="2"/>
  <c r="G67" i="2" s="1"/>
  <c r="E62" i="2"/>
  <c r="G62" i="2" s="1"/>
  <c r="E63" i="2"/>
  <c r="G63" i="2" s="1"/>
  <c r="E59" i="2"/>
  <c r="G59" i="2" s="1"/>
  <c r="E55" i="2"/>
  <c r="G55" i="2" s="1"/>
  <c r="E51" i="2"/>
  <c r="E47" i="2"/>
  <c r="G47" i="2" s="1"/>
  <c r="E43" i="2"/>
  <c r="G43" i="2" s="1"/>
  <c r="E39" i="2"/>
  <c r="G39" i="2" s="1"/>
  <c r="E35" i="2"/>
  <c r="G35" i="2" s="1"/>
  <c r="E31" i="2"/>
  <c r="G31" i="2" s="1"/>
  <c r="E27" i="2"/>
  <c r="G27" i="2" s="1"/>
  <c r="E19" i="2"/>
  <c r="G19" i="2" s="1"/>
  <c r="E15" i="2"/>
  <c r="E10" i="2"/>
  <c r="G10" i="2" s="1"/>
  <c r="E11" i="2"/>
  <c r="G11" i="2" s="1"/>
  <c r="E5" i="2"/>
  <c r="G5" i="2" s="1"/>
  <c r="E224" i="2"/>
  <c r="G224" i="2" s="1"/>
  <c r="E212" i="2"/>
  <c r="G212" i="2" s="1"/>
  <c r="E204" i="2"/>
  <c r="G204" i="2" s="1"/>
  <c r="E188" i="2"/>
  <c r="G188" i="2" s="1"/>
  <c r="E176" i="2"/>
  <c r="G176" i="2" s="1"/>
  <c r="E160" i="2"/>
  <c r="G160" i="2" s="1"/>
  <c r="E148" i="2"/>
  <c r="G148" i="2" s="1"/>
  <c r="E132" i="2"/>
  <c r="G132" i="2" s="1"/>
  <c r="E116" i="2"/>
  <c r="G116" i="2" s="1"/>
  <c r="E108" i="2"/>
  <c r="G108" i="2" s="1"/>
  <c r="E92" i="2"/>
  <c r="G92" i="2" s="1"/>
  <c r="E72" i="2"/>
  <c r="G72" i="2" s="1"/>
  <c r="E68" i="2"/>
  <c r="G68" i="2" s="1"/>
  <c r="E52" i="2"/>
  <c r="G52" i="2" s="1"/>
  <c r="E40" i="2"/>
  <c r="G40" i="2" s="1"/>
  <c r="E24" i="2"/>
  <c r="G24" i="2" s="1"/>
  <c r="E23" i="2"/>
  <c r="G23" i="2" s="1"/>
  <c r="E12" i="2"/>
  <c r="G12" i="2" s="1"/>
  <c r="E299" i="2"/>
  <c r="G299" i="2" s="1"/>
  <c r="E306" i="2"/>
  <c r="G306" i="2" s="1"/>
  <c r="E302" i="2"/>
  <c r="G302" i="2" s="1"/>
  <c r="E298" i="2"/>
  <c r="G298" i="2" s="1"/>
  <c r="E294" i="2"/>
  <c r="G294" i="2" s="1"/>
  <c r="E290" i="2"/>
  <c r="G290" i="2" s="1"/>
  <c r="E286" i="2"/>
  <c r="G286" i="2" s="1"/>
  <c r="E282" i="2"/>
  <c r="G282" i="2" s="1"/>
  <c r="E278" i="2"/>
  <c r="G278" i="2" s="1"/>
  <c r="E274" i="2"/>
  <c r="G274" i="2" s="1"/>
  <c r="E266" i="2"/>
  <c r="G266" i="2" s="1"/>
  <c r="E262" i="2"/>
  <c r="G262" i="2" s="1"/>
  <c r="E257" i="2"/>
  <c r="E258" i="2"/>
  <c r="G258" i="2" s="1"/>
  <c r="E254" i="2"/>
  <c r="G254" i="2" s="1"/>
  <c r="E250" i="2"/>
  <c r="G250" i="2" s="1"/>
  <c r="E246" i="2"/>
  <c r="G246" i="2" s="1"/>
  <c r="E242" i="2"/>
  <c r="G242" i="2" s="1"/>
  <c r="E238" i="2"/>
  <c r="G238" i="2" s="1"/>
  <c r="E234" i="2"/>
  <c r="G234" i="2" s="1"/>
  <c r="E230" i="2"/>
  <c r="G230" i="2" s="1"/>
  <c r="E226" i="2"/>
  <c r="G226" i="2" s="1"/>
  <c r="E222" i="2"/>
  <c r="G222" i="2" s="1"/>
  <c r="E214" i="2"/>
  <c r="G214" i="2" s="1"/>
  <c r="E210" i="2"/>
  <c r="G210" i="2" s="1"/>
  <c r="E205" i="2"/>
  <c r="G205" i="2" s="1"/>
  <c r="E206" i="2"/>
  <c r="G206" i="2" s="1"/>
  <c r="E202" i="2"/>
  <c r="G202" i="2" s="1"/>
  <c r="E198" i="2"/>
  <c r="G198" i="2" s="1"/>
  <c r="E194" i="2"/>
  <c r="G194" i="2" s="1"/>
  <c r="E190" i="2"/>
  <c r="G190" i="2" s="1"/>
  <c r="E186" i="2"/>
  <c r="G186" i="2" s="1"/>
  <c r="E182" i="2"/>
  <c r="G182" i="2" s="1"/>
  <c r="E178" i="2"/>
  <c r="G178" i="2" s="1"/>
  <c r="E174" i="2"/>
  <c r="G174" i="2" s="1"/>
  <c r="E170" i="2"/>
  <c r="G170" i="2" s="1"/>
  <c r="E162" i="2"/>
  <c r="G162" i="2" s="1"/>
  <c r="E158" i="2"/>
  <c r="G158" i="2" s="1"/>
  <c r="E153" i="2"/>
  <c r="G153" i="2" s="1"/>
  <c r="E154" i="2"/>
  <c r="G154" i="2" s="1"/>
  <c r="E150" i="2"/>
  <c r="G150" i="2" s="1"/>
  <c r="E146" i="2"/>
  <c r="G146" i="2" s="1"/>
  <c r="E142" i="2"/>
  <c r="E138" i="2"/>
  <c r="G138" i="2" s="1"/>
  <c r="E134" i="2"/>
  <c r="G134" i="2" s="1"/>
  <c r="E130" i="2"/>
  <c r="G130" i="2" s="1"/>
  <c r="E126" i="2"/>
  <c r="G126" i="2" s="1"/>
  <c r="E122" i="2"/>
  <c r="G122" i="2" s="1"/>
  <c r="E118" i="2"/>
  <c r="G118" i="2" s="1"/>
  <c r="E110" i="2"/>
  <c r="G110" i="2" s="1"/>
  <c r="E106" i="2"/>
  <c r="G106" i="2" s="1"/>
  <c r="E101" i="2"/>
  <c r="G101" i="2" s="1"/>
  <c r="E102" i="2"/>
  <c r="G102" i="2" s="1"/>
  <c r="E98" i="2"/>
  <c r="G98" i="2" s="1"/>
  <c r="E94" i="2"/>
  <c r="G94" i="2" s="1"/>
  <c r="E90" i="2"/>
  <c r="G90" i="2" s="1"/>
  <c r="E86" i="2"/>
  <c r="G86" i="2" s="1"/>
  <c r="E82" i="2"/>
  <c r="G82" i="2" s="1"/>
  <c r="E78" i="2"/>
  <c r="G78" i="2" s="1"/>
  <c r="E74" i="2"/>
  <c r="G74" i="2" s="1"/>
  <c r="E70" i="2"/>
  <c r="G70" i="2" s="1"/>
  <c r="E66" i="2"/>
  <c r="G66" i="2" s="1"/>
  <c r="E58" i="2"/>
  <c r="G58" i="2" s="1"/>
  <c r="E54" i="2"/>
  <c r="G54" i="2" s="1"/>
  <c r="E49" i="2"/>
  <c r="G49" i="2" s="1"/>
  <c r="E50" i="2"/>
  <c r="G50" i="2" s="1"/>
  <c r="E46" i="2"/>
  <c r="G46" i="2" s="1"/>
  <c r="E42" i="2"/>
  <c r="G42" i="2" s="1"/>
  <c r="E38" i="2"/>
  <c r="G38" i="2" s="1"/>
  <c r="E34" i="2"/>
  <c r="G34" i="2" s="1"/>
  <c r="E30" i="2"/>
  <c r="G30" i="2" s="1"/>
  <c r="E26" i="2"/>
  <c r="G26" i="2" s="1"/>
  <c r="E22" i="2"/>
  <c r="G22" i="2" s="1"/>
  <c r="E18" i="2"/>
  <c r="G18" i="2" s="1"/>
  <c r="E14" i="2"/>
  <c r="G14" i="2" s="1"/>
  <c r="E7" i="2"/>
  <c r="G7" i="2" s="1"/>
  <c r="E236" i="2"/>
  <c r="G236" i="2" s="1"/>
  <c r="E232" i="2"/>
  <c r="G232" i="2" s="1"/>
  <c r="E231" i="2"/>
  <c r="G231" i="2" s="1"/>
  <c r="E220" i="2"/>
  <c r="G220" i="2" s="1"/>
  <c r="E200" i="2"/>
  <c r="G200" i="2" s="1"/>
  <c r="E196" i="2"/>
  <c r="G196" i="2" s="1"/>
  <c r="E180" i="2"/>
  <c r="G180" i="2" s="1"/>
  <c r="E179" i="2"/>
  <c r="G179" i="2" s="1"/>
  <c r="E168" i="2"/>
  <c r="G168" i="2" s="1"/>
  <c r="E156" i="2"/>
  <c r="G156" i="2" s="1"/>
  <c r="E144" i="2"/>
  <c r="G144" i="2" s="1"/>
  <c r="E128" i="2"/>
  <c r="G128" i="2" s="1"/>
  <c r="E127" i="2"/>
  <c r="G127" i="2" s="1"/>
  <c r="E120" i="2"/>
  <c r="G120" i="2" s="1"/>
  <c r="E104" i="2"/>
  <c r="G104" i="2" s="1"/>
  <c r="E96" i="2"/>
  <c r="G96" i="2" s="1"/>
  <c r="E80" i="2"/>
  <c r="G80" i="2" s="1"/>
  <c r="E64" i="2"/>
  <c r="G64" i="2" s="1"/>
  <c r="E56" i="2"/>
  <c r="G56" i="2" s="1"/>
  <c r="E44" i="2"/>
  <c r="G44" i="2" s="1"/>
  <c r="E28" i="2"/>
  <c r="G28" i="2" s="1"/>
  <c r="E8" i="2"/>
  <c r="G8" i="2" s="1"/>
  <c r="E303" i="2"/>
  <c r="G303" i="2" s="1"/>
  <c r="E305" i="2"/>
  <c r="G305" i="2" s="1"/>
  <c r="E301" i="2"/>
  <c r="G301" i="2" s="1"/>
  <c r="E296" i="2"/>
  <c r="G296" i="2" s="1"/>
  <c r="E297" i="2"/>
  <c r="G297" i="2" s="1"/>
  <c r="E293" i="2"/>
  <c r="G293" i="2" s="1"/>
  <c r="E289" i="2"/>
  <c r="G289" i="2" s="1"/>
  <c r="E285" i="2"/>
  <c r="G285" i="2" s="1"/>
  <c r="E281" i="2"/>
  <c r="G281" i="2" s="1"/>
  <c r="E277" i="2"/>
  <c r="G277" i="2" s="1"/>
  <c r="E273" i="2"/>
  <c r="G273" i="2" s="1"/>
  <c r="E269" i="2"/>
  <c r="G269" i="2" s="1"/>
  <c r="E265" i="2"/>
  <c r="G265" i="2" s="1"/>
  <c r="E261" i="2"/>
  <c r="G261" i="2" s="1"/>
  <c r="E253" i="2"/>
  <c r="G253" i="2" s="1"/>
  <c r="E249" i="2"/>
  <c r="G249" i="2" s="1"/>
  <c r="E244" i="2"/>
  <c r="G244" i="2" s="1"/>
  <c r="E245" i="2"/>
  <c r="G245" i="2" s="1"/>
  <c r="E241" i="2"/>
  <c r="G241" i="2" s="1"/>
  <c r="E237" i="2"/>
  <c r="G237" i="2" s="1"/>
  <c r="E233" i="2"/>
  <c r="G233" i="2" s="1"/>
  <c r="E229" i="2"/>
  <c r="G229" i="2" s="1"/>
  <c r="E225" i="2"/>
  <c r="G225" i="2" s="1"/>
  <c r="E221" i="2"/>
  <c r="G221" i="2" s="1"/>
  <c r="E217" i="2"/>
  <c r="G217" i="2" s="1"/>
  <c r="E213" i="2"/>
  <c r="G213" i="2" s="1"/>
  <c r="E209" i="2"/>
  <c r="G209" i="2" s="1"/>
  <c r="E201" i="2"/>
  <c r="G201" i="2" s="1"/>
  <c r="E197" i="2"/>
  <c r="G197" i="2" s="1"/>
  <c r="E192" i="2"/>
  <c r="G192" i="2" s="1"/>
  <c r="E193" i="2"/>
  <c r="G193" i="2" s="1"/>
  <c r="E189" i="2"/>
  <c r="G189" i="2" s="1"/>
  <c r="E185" i="2"/>
  <c r="G185" i="2" s="1"/>
  <c r="E181" i="2"/>
  <c r="E177" i="2"/>
  <c r="G177" i="2" s="1"/>
  <c r="E173" i="2"/>
  <c r="G173" i="2" s="1"/>
  <c r="E169" i="2"/>
  <c r="G169" i="2" s="1"/>
  <c r="E165" i="2"/>
  <c r="G165" i="2" s="1"/>
  <c r="E161" i="2"/>
  <c r="G161" i="2" s="1"/>
  <c r="E157" i="2"/>
  <c r="G157" i="2" s="1"/>
  <c r="E149" i="2"/>
  <c r="G149" i="2" s="1"/>
  <c r="E145" i="2"/>
  <c r="G145" i="2" s="1"/>
  <c r="E140" i="2"/>
  <c r="G140" i="2" s="1"/>
  <c r="E141" i="2"/>
  <c r="G141" i="2" s="1"/>
  <c r="E137" i="2"/>
  <c r="G137" i="2" s="1"/>
  <c r="E133" i="2"/>
  <c r="G133" i="2" s="1"/>
  <c r="E129" i="2"/>
  <c r="G129" i="2" s="1"/>
  <c r="E125" i="2"/>
  <c r="G125" i="2" s="1"/>
  <c r="E121" i="2"/>
  <c r="E117" i="2"/>
  <c r="G117" i="2" s="1"/>
  <c r="E113" i="2"/>
  <c r="G113" i="2" s="1"/>
  <c r="E109" i="2"/>
  <c r="G109" i="2" s="1"/>
  <c r="E105" i="2"/>
  <c r="G105" i="2" s="1"/>
  <c r="E97" i="2"/>
  <c r="G97" i="2" s="1"/>
  <c r="E93" i="2"/>
  <c r="G93" i="2" s="1"/>
  <c r="E88" i="2"/>
  <c r="G88" i="2" s="1"/>
  <c r="E89" i="2"/>
  <c r="G89" i="2" s="1"/>
  <c r="E85" i="2"/>
  <c r="G85" i="2" s="1"/>
  <c r="E81" i="2"/>
  <c r="G81" i="2" s="1"/>
  <c r="E77" i="2"/>
  <c r="G77" i="2" s="1"/>
  <c r="E73" i="2"/>
  <c r="G73" i="2" s="1"/>
  <c r="E69" i="2"/>
  <c r="G69" i="2" s="1"/>
  <c r="E65" i="2"/>
  <c r="G65" i="2" s="1"/>
  <c r="E61" i="2"/>
  <c r="G61" i="2" s="1"/>
  <c r="E57" i="2"/>
  <c r="G57" i="2" s="1"/>
  <c r="E53" i="2"/>
  <c r="G53" i="2" s="1"/>
  <c r="E45" i="2"/>
  <c r="G45" i="2" s="1"/>
  <c r="E41" i="2"/>
  <c r="G41" i="2" s="1"/>
  <c r="E36" i="2"/>
  <c r="G36" i="2" s="1"/>
  <c r="E37" i="2"/>
  <c r="G37" i="2" s="1"/>
  <c r="E33" i="2"/>
  <c r="G33" i="2" s="1"/>
  <c r="E29" i="2"/>
  <c r="G29" i="2" s="1"/>
  <c r="E25" i="2"/>
  <c r="G25" i="2" s="1"/>
  <c r="E21" i="2"/>
  <c r="G21" i="2" s="1"/>
  <c r="E17" i="2"/>
  <c r="G17" i="2" s="1"/>
  <c r="E13" i="2"/>
  <c r="G13" i="2" s="1"/>
  <c r="E9" i="2"/>
  <c r="G9" i="2" s="1"/>
  <c r="E6" i="2"/>
  <c r="G6" i="2" s="1"/>
  <c r="E309" i="2"/>
  <c r="G309" i="2" s="1"/>
  <c r="E311" i="2"/>
  <c r="G311" i="2" s="1"/>
  <c r="G142" i="2"/>
  <c r="G181" i="2"/>
  <c r="G257" i="2"/>
  <c r="G308" i="2"/>
  <c r="G264" i="2"/>
  <c r="G252" i="2"/>
  <c r="G152" i="2"/>
  <c r="G76" i="2"/>
  <c r="G307" i="2"/>
  <c r="G291" i="2"/>
  <c r="G259" i="2"/>
  <c r="G243" i="2"/>
  <c r="G211" i="2"/>
  <c r="G195" i="2"/>
  <c r="G163" i="2"/>
  <c r="G115" i="2"/>
  <c r="G99" i="2"/>
  <c r="G51" i="2"/>
  <c r="G100" i="2"/>
  <c r="G228" i="2"/>
  <c r="G15" i="2"/>
  <c r="G270" i="2"/>
  <c r="G300" i="2"/>
  <c r="G283" i="2"/>
  <c r="G223" i="2"/>
  <c r="G121" i="2"/>
  <c r="G119" i="2"/>
  <c r="G175" i="2"/>
  <c r="G124" i="2"/>
  <c r="G172" i="2"/>
  <c r="G32" i="2"/>
  <c r="G315" i="2" l="1"/>
  <c r="G313" i="2"/>
  <c r="G317" i="2"/>
  <c r="B26" i="1" l="1"/>
  <c r="B27" i="1"/>
  <c r="B28" i="1"/>
  <c r="B25" i="1"/>
  <c r="B33" i="1"/>
  <c r="C33" i="1" s="1"/>
  <c r="B34" i="1"/>
  <c r="C34" i="1" s="1"/>
  <c r="B35" i="1"/>
  <c r="C35" i="1" s="1"/>
  <c r="B32" i="1"/>
  <c r="C32" i="1" s="1"/>
  <c r="C28" i="1" l="1"/>
  <c r="B42" i="1"/>
  <c r="C42" i="1" s="1"/>
  <c r="C27" i="1"/>
  <c r="B41" i="1"/>
  <c r="C41" i="1" s="1"/>
  <c r="C26" i="1"/>
  <c r="B40" i="1"/>
  <c r="C40" i="1" s="1"/>
  <c r="C25" i="1"/>
  <c r="B39" i="1"/>
  <c r="C39" i="1" s="1"/>
  <c r="E12" i="1"/>
  <c r="E11" i="1"/>
  <c r="E14" i="1" l="1"/>
  <c r="G12" i="1" s="1"/>
  <c r="G13" i="1" s="1"/>
  <c r="G14" i="1" s="1"/>
  <c r="E13" i="1"/>
  <c r="C12" i="3" s="1"/>
  <c r="C15" i="3" s="1"/>
  <c r="E21" i="1"/>
  <c r="E19" i="1"/>
  <c r="E20" i="1"/>
  <c r="E18" i="1"/>
  <c r="E26" i="1"/>
  <c r="D27" i="1"/>
  <c r="H27" i="1" s="1"/>
  <c r="I27" i="1" s="1"/>
  <c r="E27" i="1"/>
  <c r="E25" i="1"/>
  <c r="E28" i="1"/>
  <c r="D25" i="1"/>
  <c r="D26" i="1"/>
  <c r="H26" i="1" s="1"/>
  <c r="I26" i="1" s="1"/>
  <c r="D28" i="1"/>
  <c r="C20" i="1"/>
  <c r="D20" i="1" s="1"/>
  <c r="C19" i="1"/>
  <c r="D19" i="1" s="1"/>
  <c r="C21" i="1"/>
  <c r="D21" i="1" s="1"/>
  <c r="C18" i="1"/>
  <c r="D18" i="1" s="1"/>
  <c r="E33" i="1" l="1"/>
  <c r="H20" i="1"/>
  <c r="H34" i="1" s="1"/>
  <c r="H18" i="1"/>
  <c r="H21" i="1"/>
  <c r="I21" i="1" s="1"/>
  <c r="H19" i="1"/>
  <c r="I19" i="1" s="1"/>
  <c r="I33" i="1" s="1"/>
  <c r="E35" i="1"/>
  <c r="E34" i="1"/>
  <c r="D33" i="1"/>
  <c r="F26" i="1"/>
  <c r="D35" i="1"/>
  <c r="F28" i="1"/>
  <c r="E32" i="1"/>
  <c r="H28" i="1"/>
  <c r="I28" i="1" s="1"/>
  <c r="F25" i="1"/>
  <c r="D34" i="1"/>
  <c r="F27" i="1"/>
  <c r="H25" i="1"/>
  <c r="I25" i="1" s="1"/>
  <c r="D32" i="1"/>
  <c r="F21" i="1"/>
  <c r="F19" i="1"/>
  <c r="I40" i="1" l="1"/>
  <c r="H33" i="1"/>
  <c r="H32" i="1"/>
  <c r="F33" i="1"/>
  <c r="F35" i="1"/>
  <c r="I35" i="1"/>
  <c r="I42" i="1" s="1"/>
  <c r="H35" i="1"/>
  <c r="I18" i="1"/>
  <c r="I32" i="1" s="1"/>
  <c r="I39" i="1" s="1"/>
  <c r="F18" i="1"/>
  <c r="F32" i="1" s="1"/>
  <c r="I20" i="1"/>
  <c r="I34" i="1" s="1"/>
  <c r="I41" i="1" s="1"/>
  <c r="F20" i="1"/>
  <c r="F34" i="1" s="1"/>
</calcChain>
</file>

<file path=xl/comments1.xml><?xml version="1.0" encoding="utf-8"?>
<comments xmlns="http://schemas.openxmlformats.org/spreadsheetml/2006/main">
  <authors>
    <author>Fernando</author>
  </authors>
  <commentList>
    <comment ref="F4" authorId="0">
      <text>
        <r>
          <rPr>
            <b/>
            <sz val="9"/>
            <color indexed="81"/>
            <rFont val="Segoe UI"/>
            <family val="2"/>
          </rPr>
          <t>Fernando:</t>
        </r>
        <r>
          <rPr>
            <sz val="9"/>
            <color indexed="81"/>
            <rFont val="Segoe UI"/>
            <family val="2"/>
          </rPr>
          <t xml:space="preserve">
</t>
        </r>
        <r>
          <rPr>
            <sz val="10"/>
            <color indexed="81"/>
            <rFont val="Segoe UI"/>
            <family val="2"/>
          </rPr>
          <t>Se Funpresp-Exe, preencher com a letra E. 
Se Funpresp-Leg, preencher com a letra L. 
Se Funpresp-Jud, preencher com a letra J.</t>
        </r>
      </text>
    </comment>
    <comment ref="F5" authorId="0">
      <text>
        <r>
          <rPr>
            <b/>
            <sz val="9"/>
            <color indexed="81"/>
            <rFont val="Segoe UI"/>
            <charset val="1"/>
          </rPr>
          <t>Fernando:</t>
        </r>
        <r>
          <rPr>
            <sz val="9"/>
            <color indexed="81"/>
            <rFont val="Segoe UI"/>
            <charset val="1"/>
          </rPr>
          <t xml:space="preserve">
</t>
        </r>
        <r>
          <rPr>
            <sz val="10"/>
            <color indexed="81"/>
            <rFont val="Segoe UI"/>
            <family val="2"/>
          </rPr>
          <t>É possível simular também a renda líquida a ser recebida em caso de migração para o Regime de Previdência Complementar e sem  adesão ao Funpresp.</t>
        </r>
      </text>
    </comment>
    <comment ref="B6" authorId="0">
      <text>
        <r>
          <rPr>
            <b/>
            <sz val="9"/>
            <color indexed="81"/>
            <rFont val="Segoe UI"/>
            <family val="2"/>
          </rPr>
          <t>Fernando:</t>
        </r>
        <r>
          <rPr>
            <sz val="9"/>
            <color indexed="81"/>
            <rFont val="Segoe UI"/>
            <family val="2"/>
          </rPr>
          <t xml:space="preserve">
</t>
        </r>
        <r>
          <rPr>
            <sz val="10"/>
            <color indexed="81"/>
            <rFont val="Segoe UI"/>
            <family val="2"/>
          </rPr>
          <t>Informar a remuneração total descontada apenas das parcelas de caráter indenizatório (auxílio alimentação, auxílio creche, ressarcimento de assistência médica, etc).</t>
        </r>
      </text>
    </comment>
    <comment ref="D6" authorId="0">
      <text>
        <r>
          <rPr>
            <b/>
            <sz val="9"/>
            <color indexed="81"/>
            <rFont val="Segoe UI"/>
            <charset val="1"/>
          </rPr>
          <t>Fernando:</t>
        </r>
        <r>
          <rPr>
            <sz val="9"/>
            <color indexed="81"/>
            <rFont val="Segoe UI"/>
            <charset val="1"/>
          </rPr>
          <t xml:space="preserve">
</t>
        </r>
        <r>
          <rPr>
            <sz val="10"/>
            <color indexed="81"/>
            <rFont val="Segoe UI"/>
            <family val="2"/>
          </rPr>
          <t xml:space="preserve">Considerar nova idade mínima para aposentadoria (65 anos para homem e 62 anos para mulher).
</t>
        </r>
        <r>
          <rPr>
            <b/>
            <sz val="10"/>
            <color indexed="81"/>
            <rFont val="Segoe UI"/>
            <family val="2"/>
          </rPr>
          <t>Notar que aumentar um pouco a idade de aposentadoria aumenta consideravemente a renda líquida a ser recebida (pois aumenta o tempo de acumulação de patrimônio e diminiu o tempo de recebimento desse patrimônio na forma de renda).</t>
        </r>
      </text>
    </comment>
    <comment ref="B7" authorId="0">
      <text>
        <r>
          <rPr>
            <b/>
            <sz val="9"/>
            <color indexed="81"/>
            <rFont val="Segoe UI"/>
            <family val="2"/>
          </rPr>
          <t xml:space="preserve">Fernando:
</t>
        </r>
        <r>
          <rPr>
            <sz val="10"/>
            <color indexed="81"/>
            <rFont val="Segoe UI"/>
            <family val="2"/>
          </rPr>
          <t>Alíquota de contribuição social sobre a parcela do salário que ultrapassa o teto do RGPS. Até o teto do RGPS, a alíquota continuará em 11% e essa contribuição continuará indo para o RPPS.</t>
        </r>
      </text>
    </comment>
    <comment ref="D7" authorId="0">
      <text>
        <r>
          <rPr>
            <b/>
            <sz val="9"/>
            <color indexed="81"/>
            <rFont val="Segoe UI"/>
            <family val="2"/>
          </rPr>
          <t>Fernando:</t>
        </r>
        <r>
          <rPr>
            <sz val="9"/>
            <color indexed="81"/>
            <rFont val="Segoe UI"/>
            <family val="2"/>
          </rPr>
          <t xml:space="preserve">
</t>
        </r>
        <r>
          <rPr>
            <sz val="10"/>
            <color indexed="81"/>
            <rFont val="Segoe UI"/>
            <family val="2"/>
          </rPr>
          <t>FUNPRESP utiliza tábua de mortalidade RP2000-Geracional. Segundo informação passada por eles:
Expectativa de vida do homem = 86 anos e 9 meses
Expectativa de vida da mulher = 87 anos e 3 meses</t>
        </r>
      </text>
    </comment>
    <comment ref="F7" authorId="0">
      <text>
        <r>
          <rPr>
            <b/>
            <sz val="9"/>
            <color indexed="81"/>
            <rFont val="Segoe UI"/>
            <family val="2"/>
          </rPr>
          <t>Fernando:</t>
        </r>
        <r>
          <rPr>
            <sz val="9"/>
            <color indexed="81"/>
            <rFont val="Segoe UI"/>
            <family val="2"/>
          </rPr>
          <t xml:space="preserve">
</t>
        </r>
        <r>
          <rPr>
            <sz val="10"/>
            <color indexed="81"/>
            <rFont val="Segoe UI"/>
            <family val="2"/>
          </rPr>
          <t>Se sexo feminino, a RAP (Reserva Acumulada do Participante) na Funpresp é multiplicada pelo fator 35/30 = 1,1667 no momento de se calcular a renda de aposentadoria.</t>
        </r>
      </text>
    </comment>
    <comment ref="B8" authorId="0">
      <text>
        <r>
          <rPr>
            <b/>
            <sz val="9"/>
            <color indexed="81"/>
            <rFont val="Segoe UI"/>
            <family val="2"/>
          </rPr>
          <t>Fernando:</t>
        </r>
        <r>
          <rPr>
            <sz val="9"/>
            <color indexed="81"/>
            <rFont val="Segoe UI"/>
            <family val="2"/>
          </rPr>
          <t xml:space="preserve">
</t>
        </r>
        <r>
          <rPr>
            <sz val="10"/>
            <color indexed="81"/>
            <rFont val="Segoe UI"/>
            <family val="2"/>
          </rPr>
          <t>Como a contribuição social no RPPS incide também sobre o décimo terceiro salário, para uma comparação em condições de igualdade, deve-se utilizar 13 contribuições anuais (tanto para Funpresp como para o PGBL).</t>
        </r>
      </text>
    </comment>
    <comment ref="D8" authorId="0">
      <text>
        <r>
          <rPr>
            <b/>
            <sz val="9"/>
            <color indexed="81"/>
            <rFont val="Segoe UI"/>
            <family val="2"/>
          </rPr>
          <t xml:space="preserve">Fernando:
Na Funpresp também há aplicação de juros na fase de recebimento dos recursos.
</t>
        </r>
        <r>
          <rPr>
            <sz val="9"/>
            <color indexed="81"/>
            <rFont val="Segoe UI"/>
            <family val="2"/>
          </rPr>
          <t xml:space="preserve">
</t>
        </r>
        <r>
          <rPr>
            <sz val="10"/>
            <color indexed="81"/>
            <rFont val="Segoe UI"/>
            <family val="2"/>
          </rPr>
          <t xml:space="preserve">Utilizar taxa de juros real conservadora no período de recebimento da renda, diferente do período de acumulação de patrimônio, em que se pode considerar uma taxa de juros real um pouco maior (devido ao percentual aplicado em renda variável durante esse período, por exemplo). </t>
        </r>
      </text>
    </comment>
    <comment ref="F8" authorId="0">
      <text>
        <r>
          <rPr>
            <b/>
            <sz val="10"/>
            <color indexed="81"/>
            <rFont val="Segoe UI"/>
            <family val="2"/>
          </rPr>
          <t>Fernando:</t>
        </r>
        <r>
          <rPr>
            <sz val="10"/>
            <color indexed="81"/>
            <rFont val="Segoe UI"/>
            <family val="2"/>
          </rPr>
          <t xml:space="preserve">
Valor bruto calculado do Benefício Especial em caso de migração para o Regime de Previdência Complementar.
Calcular utilizando a planilha de migração do Funpresp ou algum sistema informatizado disponibilizado (como o SIGEPE).</t>
        </r>
      </text>
    </comment>
    <comment ref="F11" authorId="0">
      <text>
        <r>
          <rPr>
            <b/>
            <sz val="10"/>
            <color indexed="81"/>
            <rFont val="Segoe UI"/>
            <family val="2"/>
          </rPr>
          <t>Fernando:</t>
        </r>
        <r>
          <rPr>
            <sz val="10"/>
            <color indexed="81"/>
            <rFont val="Segoe UI"/>
            <family val="2"/>
          </rPr>
          <t xml:space="preserve">
A média de 100% das contribuições limitadas ao teto do RGPS será o próprio teto do RGPS</t>
        </r>
      </text>
    </comment>
    <comment ref="B12" authorId="0">
      <text>
        <r>
          <rPr>
            <b/>
            <sz val="9"/>
            <color indexed="81"/>
            <rFont val="Segoe UI"/>
            <family val="2"/>
          </rPr>
          <t>Fernando:</t>
        </r>
        <r>
          <rPr>
            <sz val="9"/>
            <color indexed="81"/>
            <rFont val="Segoe UI"/>
            <family val="2"/>
          </rPr>
          <t xml:space="preserve">
</t>
        </r>
        <r>
          <rPr>
            <sz val="10"/>
            <color indexed="81"/>
            <rFont val="Segoe UI"/>
            <family val="2"/>
          </rPr>
          <t>Já considera contrapartida da União e o percentual da contribuição que efetivamente vai para a RAP (Reserva Acumulada do Participante).</t>
        </r>
      </text>
    </comment>
    <comment ref="B13" authorId="0">
      <text>
        <r>
          <rPr>
            <b/>
            <sz val="9"/>
            <color indexed="81"/>
            <rFont val="Segoe UI"/>
            <family val="2"/>
          </rPr>
          <t>Fernando:</t>
        </r>
        <r>
          <rPr>
            <sz val="9"/>
            <color indexed="81"/>
            <rFont val="Segoe UI"/>
            <family val="2"/>
          </rPr>
          <t xml:space="preserve">
</t>
        </r>
        <r>
          <rPr>
            <sz val="10"/>
            <color indexed="81"/>
            <rFont val="Segoe UI"/>
            <family val="2"/>
          </rPr>
          <t>Para igualar com o desconto que haveria no salário caso não migrasse para o RPC, já considerando a alíquota de contribuição social sobre o que ultrapassa o teto do RGPS. 
Escolhido PGBL pois permite restituir o valor que aumentar no imposto de renda retido na fonte no ajuste anual, desde que se faça a declaração no modelo completo. Esse aumento do IRRF ocorre devido à contribuição previdenciária descontada na fonte ser menor em relação àqueles que não migraram (a contribuição previdenciária é descontada da base do imposto de renda).
Utilizar um PGBL privado em vez de colocar na própria Funpresp é uma estratégia de diversificação das fontes de rendas e dos riscos.</t>
        </r>
      </text>
    </comment>
    <comment ref="F13" authorId="0">
      <text>
        <r>
          <rPr>
            <b/>
            <sz val="9"/>
            <color indexed="81"/>
            <rFont val="Segoe UI"/>
            <family val="2"/>
          </rPr>
          <t>Fernando:</t>
        </r>
        <r>
          <rPr>
            <sz val="9"/>
            <color indexed="81"/>
            <rFont val="Segoe UI"/>
            <family val="2"/>
          </rPr>
          <t xml:space="preserve">
</t>
        </r>
        <r>
          <rPr>
            <sz val="10"/>
            <color indexed="81"/>
            <rFont val="Segoe UI"/>
            <family val="2"/>
          </rPr>
          <t>Valor bruto a ser recebido do RPPS na aposentadoria em caso de migração. Considera o percentual que será recebido do teto do RGPS (ou seja, a média de 100% das contribuições limitadas ao teto do RGPS) e o Benefício Especial somados.</t>
        </r>
      </text>
    </comment>
    <comment ref="D14" authorId="0">
      <text>
        <r>
          <rPr>
            <b/>
            <sz val="9"/>
            <color indexed="81"/>
            <rFont val="Segoe UI"/>
            <charset val="1"/>
          </rPr>
          <t>Fernando:</t>
        </r>
        <r>
          <rPr>
            <sz val="9"/>
            <color indexed="81"/>
            <rFont val="Segoe UI"/>
            <charset val="1"/>
          </rPr>
          <t xml:space="preserve">
</t>
        </r>
        <r>
          <rPr>
            <sz val="10"/>
            <color indexed="81"/>
            <rFont val="Segoe UI"/>
            <family val="2"/>
          </rPr>
          <t>Só receberá 100% da média com 40 anos de contribuição. Abaixo de 40 anos, vale a tabela de percentuais escalonados de acordo com o tempo de contribuição.</t>
        </r>
      </text>
    </comment>
    <comment ref="F14" authorId="0">
      <text>
        <r>
          <rPr>
            <b/>
            <sz val="9"/>
            <color indexed="81"/>
            <rFont val="Segoe UI"/>
            <family val="2"/>
          </rPr>
          <t>Fernando:</t>
        </r>
        <r>
          <rPr>
            <sz val="9"/>
            <color indexed="81"/>
            <rFont val="Segoe UI"/>
            <family val="2"/>
          </rPr>
          <t xml:space="preserve">
</t>
        </r>
        <r>
          <rPr>
            <sz val="10"/>
            <color indexed="81"/>
            <rFont val="Segoe UI"/>
            <family val="2"/>
          </rPr>
          <t>Valor líquido a ser recebido do RPPS na aposentadoria em caso de migração. Já considera os descontos da contribuição social sobre o que ultrapassa o teto do RGPS e do imposto de renda progressivo.</t>
        </r>
      </text>
    </comment>
  </commentList>
</comments>
</file>

<file path=xl/comments2.xml><?xml version="1.0" encoding="utf-8"?>
<comments xmlns="http://schemas.openxmlformats.org/spreadsheetml/2006/main">
  <authors>
    <author>Fernando</author>
  </authors>
  <commentList>
    <comment ref="B5" authorId="0">
      <text>
        <r>
          <rPr>
            <b/>
            <sz val="9"/>
            <color indexed="81"/>
            <rFont val="Segoe UI"/>
            <charset val="1"/>
          </rPr>
          <t>Fernando:</t>
        </r>
        <r>
          <rPr>
            <sz val="9"/>
            <color indexed="81"/>
            <rFont val="Segoe UI"/>
            <charset val="1"/>
          </rPr>
          <t xml:space="preserve">
</t>
        </r>
        <r>
          <rPr>
            <sz val="10"/>
            <color indexed="81"/>
            <rFont val="Segoe UI"/>
            <family val="2"/>
          </rPr>
          <t>Já descontando a contribuição social sobre o que ultrapassa o teto do RGPS e o imposto de renda progressivo.</t>
        </r>
      </text>
    </comment>
    <comment ref="B9" authorId="0">
      <text>
        <r>
          <rPr>
            <b/>
            <sz val="9"/>
            <color indexed="81"/>
            <rFont val="Segoe UI"/>
            <family val="2"/>
          </rPr>
          <t>Fernando:</t>
        </r>
        <r>
          <rPr>
            <sz val="9"/>
            <color indexed="81"/>
            <rFont val="Segoe UI"/>
            <family val="2"/>
          </rPr>
          <t xml:space="preserve">
</t>
        </r>
        <r>
          <rPr>
            <sz val="10"/>
            <color indexed="81"/>
            <rFont val="Segoe UI"/>
            <family val="2"/>
          </rPr>
          <t>Utilizar a aba `Cálculo das médias 80% e 100%` para obter essa informação, se necessário</t>
        </r>
      </text>
    </comment>
    <comment ref="B12" authorId="0">
      <text>
        <r>
          <rPr>
            <b/>
            <sz val="9"/>
            <color indexed="81"/>
            <rFont val="Segoe UI"/>
            <charset val="1"/>
          </rPr>
          <t>Fernando:</t>
        </r>
        <r>
          <rPr>
            <sz val="9"/>
            <color indexed="81"/>
            <rFont val="Segoe UI"/>
            <charset val="1"/>
          </rPr>
          <t xml:space="preserve">
</t>
        </r>
        <r>
          <rPr>
            <sz val="10"/>
            <color indexed="81"/>
            <rFont val="Segoe UI"/>
            <family val="2"/>
          </rPr>
          <t>Só receberá 100% da média com 40 anos de contribuição. Abaixo de 40 anos, vale a tabela de percentuais escalonados de acordo com o tempo de contribuição.</t>
        </r>
      </text>
    </comment>
    <comment ref="B15" authorId="0">
      <text>
        <r>
          <rPr>
            <b/>
            <sz val="9"/>
            <color indexed="81"/>
            <rFont val="Segoe UI"/>
            <family val="2"/>
          </rPr>
          <t>Fernando:</t>
        </r>
        <r>
          <rPr>
            <sz val="9"/>
            <color indexed="81"/>
            <rFont val="Segoe UI"/>
            <family val="2"/>
          </rPr>
          <t xml:space="preserve">
</t>
        </r>
        <r>
          <rPr>
            <sz val="10"/>
            <color indexed="81"/>
            <rFont val="Segoe UI"/>
            <family val="2"/>
          </rPr>
          <t>Já descontando a contribuição social sobre o que ultrapassa o teto do RGPS e o imposto de renda progressivo.</t>
        </r>
      </text>
    </comment>
  </commentList>
</comments>
</file>

<file path=xl/comments3.xml><?xml version="1.0" encoding="utf-8"?>
<comments xmlns="http://schemas.openxmlformats.org/spreadsheetml/2006/main">
  <authors>
    <author>Fernando</author>
  </authors>
  <commentList>
    <comment ref="F3" authorId="0">
      <text>
        <r>
          <rPr>
            <b/>
            <sz val="9"/>
            <color indexed="81"/>
            <rFont val="Segoe UI"/>
            <family val="2"/>
          </rPr>
          <t>Fernando:</t>
        </r>
        <r>
          <rPr>
            <sz val="9"/>
            <color indexed="81"/>
            <rFont val="Segoe UI"/>
            <family val="2"/>
          </rPr>
          <t xml:space="preserve">
</t>
        </r>
        <r>
          <rPr>
            <sz val="10"/>
            <color indexed="81"/>
            <rFont val="Segoe UI"/>
            <family val="2"/>
          </rPr>
          <t>Salário bruto sobre o qual incidiu a contribuição social</t>
        </r>
      </text>
    </comment>
  </commentList>
</comments>
</file>

<file path=xl/sharedStrings.xml><?xml version="1.0" encoding="utf-8"?>
<sst xmlns="http://schemas.openxmlformats.org/spreadsheetml/2006/main" count="138" uniqueCount="98">
  <si>
    <t>TAXA AO MÊS</t>
  </si>
  <si>
    <t>VALOR ACUMULADO</t>
  </si>
  <si>
    <t>TOTAL INVESTIDO</t>
  </si>
  <si>
    <t>TOTAL JUROS</t>
  </si>
  <si>
    <t>Idade atual</t>
  </si>
  <si>
    <t>Expectativa aposentadoria</t>
  </si>
  <si>
    <t>Expectativa de vida</t>
  </si>
  <si>
    <t>Qtd de aplicações por ano (12 ou 13)</t>
  </si>
  <si>
    <t>PARÂMETROS CALCULADOS</t>
  </si>
  <si>
    <r>
      <t xml:space="preserve">TAXA JUROS </t>
    </r>
    <r>
      <rPr>
        <b/>
        <u/>
        <sz val="11"/>
        <color theme="1"/>
        <rFont val="Calibri"/>
        <family val="2"/>
        <scheme val="minor"/>
      </rPr>
      <t>REAL</t>
    </r>
    <r>
      <rPr>
        <sz val="11"/>
        <color theme="1"/>
        <rFont val="Calibri"/>
        <family val="2"/>
        <scheme val="minor"/>
      </rPr>
      <t xml:space="preserve"> AO ANO 
NO PERÍODO DE ACUMULAÇÃO </t>
    </r>
  </si>
  <si>
    <t>RENDA MENSAL BRUTA</t>
  </si>
  <si>
    <t>FUNPRESP</t>
  </si>
  <si>
    <t>PGBL PRIVADO</t>
  </si>
  <si>
    <t>FUNPRESP + PGBL</t>
  </si>
  <si>
    <r>
      <t xml:space="preserve">RENDA </t>
    </r>
    <r>
      <rPr>
        <b/>
        <sz val="11"/>
        <color theme="1"/>
        <rFont val="Calibri"/>
        <family val="2"/>
        <scheme val="minor"/>
      </rPr>
      <t>LÍQUIDA</t>
    </r>
    <r>
      <rPr>
        <sz val="11"/>
        <color theme="1"/>
        <rFont val="Calibri"/>
        <family val="2"/>
        <scheme val="minor"/>
      </rPr>
      <t xml:space="preserve"> 
</t>
    </r>
    <r>
      <rPr>
        <b/>
        <u/>
        <sz val="11"/>
        <color theme="1"/>
        <rFont val="Calibri"/>
        <family val="2"/>
        <scheme val="minor"/>
      </rPr>
      <t>FUNPRESP</t>
    </r>
  </si>
  <si>
    <r>
      <t xml:space="preserve">RENDA </t>
    </r>
    <r>
      <rPr>
        <b/>
        <sz val="11"/>
        <color theme="1"/>
        <rFont val="Calibri"/>
        <family val="2"/>
        <scheme val="minor"/>
      </rPr>
      <t>LÍQUIDA</t>
    </r>
    <r>
      <rPr>
        <sz val="11"/>
        <color theme="1"/>
        <rFont val="Calibri"/>
        <family val="2"/>
        <scheme val="minor"/>
      </rPr>
      <t xml:space="preserve"> 
</t>
    </r>
    <r>
      <rPr>
        <b/>
        <u/>
        <sz val="11"/>
        <color theme="1"/>
        <rFont val="Calibri"/>
        <family val="2"/>
        <scheme val="minor"/>
      </rPr>
      <t>PGBL</t>
    </r>
  </si>
  <si>
    <r>
      <t xml:space="preserve">RENDA </t>
    </r>
    <r>
      <rPr>
        <b/>
        <sz val="11"/>
        <color theme="1"/>
        <rFont val="Calibri"/>
        <family val="2"/>
        <scheme val="minor"/>
      </rPr>
      <t>LÍQUIDA</t>
    </r>
    <r>
      <rPr>
        <sz val="11"/>
        <color theme="1"/>
        <rFont val="Calibri"/>
        <family val="2"/>
        <scheme val="minor"/>
      </rPr>
      <t xml:space="preserve"> 
</t>
    </r>
    <r>
      <rPr>
        <b/>
        <u/>
        <sz val="11"/>
        <color theme="1"/>
        <rFont val="Calibri"/>
        <family val="2"/>
        <scheme val="minor"/>
      </rPr>
      <t>FUNPRESP + PGBL</t>
    </r>
  </si>
  <si>
    <t>Contribuição social acima teto RGPS</t>
  </si>
  <si>
    <t>Sexo (M ou F)</t>
  </si>
  <si>
    <t>Adesão Funpresp (S ou N)</t>
  </si>
  <si>
    <r>
      <t xml:space="preserve">RENDA </t>
    </r>
    <r>
      <rPr>
        <b/>
        <u/>
        <sz val="13"/>
        <color theme="1"/>
        <rFont val="Calibri"/>
        <family val="2"/>
        <scheme val="minor"/>
      </rPr>
      <t>LÍQUIDA</t>
    </r>
    <r>
      <rPr>
        <sz val="13"/>
        <color theme="1"/>
        <rFont val="Calibri"/>
        <family val="2"/>
        <scheme val="minor"/>
      </rPr>
      <t xml:space="preserve">
</t>
    </r>
    <r>
      <rPr>
        <b/>
        <u/>
        <sz val="13"/>
        <color theme="1"/>
        <rFont val="Calibri"/>
        <family val="2"/>
        <scheme val="minor"/>
      </rPr>
      <t>TOTAL</t>
    </r>
  </si>
  <si>
    <t>Valor aplicado inicial (PGBL)</t>
  </si>
  <si>
    <t>Desconto FUNPRESP no contracheque</t>
  </si>
  <si>
    <t>Aposentadoria RPPS (líquido) após migração</t>
  </si>
  <si>
    <t>Benefício Especial (bruto)</t>
  </si>
  <si>
    <t>S</t>
  </si>
  <si>
    <t>-</t>
  </si>
  <si>
    <t>Grat.Nat/16</t>
  </si>
  <si>
    <t>Grat.Nat/15</t>
  </si>
  <si>
    <t>Grat.Nat/14</t>
  </si>
  <si>
    <t>Grat.Nat/13</t>
  </si>
  <si>
    <t>Grat.Nat/12</t>
  </si>
  <si>
    <t>Grat.Nat/11</t>
  </si>
  <si>
    <t>Grat.Nat/10</t>
  </si>
  <si>
    <t>Grat.Nat/09</t>
  </si>
  <si>
    <t>Grat.Nat/08</t>
  </si>
  <si>
    <t>Grat.Nat/07</t>
  </si>
  <si>
    <t>Grat.Nat/06</t>
  </si>
  <si>
    <t>Grat.Nat/05</t>
  </si>
  <si>
    <t>Grat.Nat/04</t>
  </si>
  <si>
    <t>Grat.Nat/03</t>
  </si>
  <si>
    <t>Grat.Nat/02</t>
  </si>
  <si>
    <t>Grat.Nat/01</t>
  </si>
  <si>
    <t>Grat.Nat/00</t>
  </si>
  <si>
    <t>Grat.Nat/99</t>
  </si>
  <si>
    <t>Grat.Nat/98</t>
  </si>
  <si>
    <t>Grat.Nat/97</t>
  </si>
  <si>
    <t>Grat.Nat/96</t>
  </si>
  <si>
    <t>Grat.Nat/95</t>
  </si>
  <si>
    <t>Grat.Nat/94</t>
  </si>
  <si>
    <t>ATUALIZADO</t>
  </si>
  <si>
    <t>CONTRIBUIÇÃO</t>
  </si>
  <si>
    <t>Acumulado</t>
  </si>
  <si>
    <t>MÊS</t>
  </si>
  <si>
    <t>SALÁRIO</t>
  </si>
  <si>
    <t>SALÁRIO DE</t>
  </si>
  <si>
    <t>Índice</t>
  </si>
  <si>
    <t>Fator</t>
  </si>
  <si>
    <t>(%)</t>
  </si>
  <si>
    <t>MÊS/ANO</t>
  </si>
  <si>
    <t>Nº</t>
  </si>
  <si>
    <t>Grat.Nat/17</t>
  </si>
  <si>
    <t>Média das 80% maiores remunerações de contribuição:</t>
  </si>
  <si>
    <t>Média de 100% das remunerações de contribuição:</t>
  </si>
  <si>
    <t>INCLUIR DADOS 
NESTA COLUNA</t>
  </si>
  <si>
    <t>ATUALIZAÇÃO UTILIZANDO SÉRIE HISTÓRICA DO IPCA</t>
  </si>
  <si>
    <t>Total de contribuições realizadas</t>
  </si>
  <si>
    <t>PARÂMETROS INFORMADOS</t>
  </si>
  <si>
    <t>SE ENQUADRA NA REGRA DA INTEGRALIDADE/PARIDADE</t>
  </si>
  <si>
    <t>SE ENQUADRA NA REGRA DA MÉDIA DE 100% DAS CONTRIBUIÇÕES</t>
  </si>
  <si>
    <t>Média atual de 100% das contribuições</t>
  </si>
  <si>
    <t>RESULTADO</t>
  </si>
  <si>
    <t>Percentual da média que será recebido</t>
  </si>
  <si>
    <t>PARÂMETROS ADICIONAIS INFORMADOS</t>
  </si>
  <si>
    <t>Tempo atual de contribuição em anos</t>
  </si>
  <si>
    <t>Elaboração: Fernando Mendonça Maranho (fernando.mendonca@gmail.com)</t>
  </si>
  <si>
    <t>Funpresp-Exe(E), Leg(L) ou Jud(J)</t>
  </si>
  <si>
    <t>TETO ATUAL DO RGPS:</t>
  </si>
  <si>
    <t>Percentual  (7,5%, 8% ou 8,5%)</t>
  </si>
  <si>
    <t>Remuneração bruta (sem indenizações)</t>
  </si>
  <si>
    <r>
      <t xml:space="preserve">Aposentadoria </t>
    </r>
    <r>
      <rPr>
        <b/>
        <sz val="11"/>
        <color theme="1"/>
        <rFont val="Calibri"/>
        <family val="2"/>
        <scheme val="minor"/>
      </rPr>
      <t>bruta</t>
    </r>
  </si>
  <si>
    <r>
      <t xml:space="preserve">Aposentadoria </t>
    </r>
    <r>
      <rPr>
        <b/>
        <sz val="11"/>
        <color theme="1"/>
        <rFont val="Calibri"/>
        <family val="2"/>
        <scheme val="minor"/>
      </rPr>
      <t>líquida</t>
    </r>
  </si>
  <si>
    <r>
      <t>Aposentadoria</t>
    </r>
    <r>
      <rPr>
        <b/>
        <sz val="11"/>
        <color theme="1"/>
        <rFont val="Calibri"/>
        <family val="2"/>
        <scheme val="minor"/>
      </rPr>
      <t xml:space="preserve"> bruta</t>
    </r>
  </si>
  <si>
    <r>
      <rPr>
        <b/>
        <sz val="12"/>
        <color theme="1"/>
        <rFont val="Calibri"/>
        <family val="2"/>
        <scheme val="minor"/>
      </rPr>
      <t xml:space="preserve">              TOTAL = </t>
    </r>
    <r>
      <rPr>
        <b/>
        <u/>
        <sz val="12"/>
        <color theme="1"/>
        <rFont val="Calibri"/>
        <family val="2"/>
        <scheme val="minor"/>
      </rPr>
      <t>RPPS LIMITADO AO TETO DO RGPS + BENEFÍCIO ESPECIAL + FUNPRESP + PGBL</t>
    </r>
  </si>
  <si>
    <t>E</t>
  </si>
  <si>
    <t>F</t>
  </si>
  <si>
    <t>Aposentadoria RPPS (bruto) após migração</t>
  </si>
  <si>
    <t>Investimento mensal efetivo na FUNPRESP</t>
  </si>
  <si>
    <t>Investimento mensal efetivo no PGBL</t>
  </si>
  <si>
    <t>Investimento mensal efetivo TOTAL (soma)</t>
  </si>
  <si>
    <t>Prazo investimento EM ANOS</t>
  </si>
  <si>
    <t>Recebimento renda EM ANOS</t>
  </si>
  <si>
    <t>Juros real no recebimento da renda</t>
  </si>
  <si>
    <t>Tempo total de contribuição</t>
  </si>
  <si>
    <t>Média considerada no RPPS = teto do RGPS</t>
  </si>
  <si>
    <t>Percentual aplicado sobre a média</t>
  </si>
  <si>
    <t>Média de 100% das contribuições</t>
  </si>
  <si>
    <t xml:space="preserve">Última atualização da planilha: 02/03/2018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</si>
</sst>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R$&quot;* #,##0.00_-;\-&quot;R$&quot;* #,##0.00_-;_-&quot;R$&quot;* &quot;-&quot;??_-;_-@_-"/>
    <numFmt numFmtId="165" formatCode="0.000000%"/>
    <numFmt numFmtId="166" formatCode="0.0%"/>
    <numFmt numFmtId="167" formatCode="0.000000"/>
    <numFmt numFmtId="168" formatCode="#,##0_ ;\-#,##0\ "/>
    <numFmt numFmtId="169" formatCode="&quot;R$&quot;#,##0.00"/>
  </numFmts>
  <fonts count="18" x14ac:knownFonts="1">
    <font>
      <sz val="11"/>
      <color theme="1"/>
      <name val="Calibri"/>
      <family val="2"/>
      <scheme val="minor"/>
    </font>
    <font>
      <b/>
      <sz val="11"/>
      <color theme="1"/>
      <name val="Calibri"/>
      <family val="2"/>
      <scheme val="minor"/>
    </font>
    <font>
      <b/>
      <u/>
      <sz val="11"/>
      <color theme="1"/>
      <name val="Calibri"/>
      <family val="2"/>
      <scheme val="minor"/>
    </font>
    <font>
      <sz val="13"/>
      <color theme="1"/>
      <name val="Calibri"/>
      <family val="2"/>
      <scheme val="minor"/>
    </font>
    <font>
      <b/>
      <sz val="13"/>
      <color theme="1"/>
      <name val="Calibri"/>
      <family val="2"/>
      <scheme val="minor"/>
    </font>
    <font>
      <b/>
      <u/>
      <sz val="13"/>
      <color theme="1"/>
      <name val="Calibri"/>
      <family val="2"/>
      <scheme val="minor"/>
    </font>
    <font>
      <b/>
      <u/>
      <sz val="12"/>
      <color theme="1"/>
      <name val="Calibri"/>
      <family val="2"/>
      <scheme val="minor"/>
    </font>
    <font>
      <b/>
      <sz val="12"/>
      <color theme="1"/>
      <name val="Calibri"/>
      <family val="2"/>
      <scheme val="minor"/>
    </font>
    <font>
      <sz val="9"/>
      <color indexed="81"/>
      <name val="Segoe UI"/>
      <family val="2"/>
    </font>
    <font>
      <b/>
      <sz val="9"/>
      <color indexed="81"/>
      <name val="Segoe UI"/>
      <family val="2"/>
    </font>
    <font>
      <sz val="10"/>
      <color indexed="81"/>
      <name val="Segoe UI"/>
      <family val="2"/>
    </font>
    <font>
      <b/>
      <sz val="10"/>
      <color indexed="81"/>
      <name val="Segoe UI"/>
      <family val="2"/>
    </font>
    <font>
      <sz val="9"/>
      <color indexed="81"/>
      <name val="Segoe UI"/>
      <charset val="1"/>
    </font>
    <font>
      <b/>
      <sz val="9"/>
      <color indexed="81"/>
      <name val="Segoe UI"/>
      <charset val="1"/>
    </font>
    <font>
      <sz val="11"/>
      <color theme="1"/>
      <name val="Calibri"/>
      <family val="2"/>
      <scheme val="minor"/>
    </font>
    <font>
      <b/>
      <sz val="12"/>
      <name val="Calibri"/>
      <family val="2"/>
      <scheme val="minor"/>
    </font>
    <font>
      <sz val="12"/>
      <name val="Calibri"/>
      <family val="2"/>
      <scheme val="minor"/>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66A7D4"/>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4" fillId="0" borderId="0" applyFont="0" applyFill="0" applyBorder="0" applyAlignment="0" applyProtection="0"/>
  </cellStyleXfs>
  <cellXfs count="129">
    <xf numFmtId="0" fontId="0" fillId="0" borderId="0" xfId="0"/>
    <xf numFmtId="0" fontId="2" fillId="2" borderId="1" xfId="0" applyFont="1" applyFill="1" applyBorder="1"/>
    <xf numFmtId="0" fontId="0" fillId="2" borderId="2" xfId="0" applyFill="1" applyBorder="1"/>
    <xf numFmtId="0" fontId="0" fillId="2" borderId="3" xfId="0" applyFill="1" applyBorder="1"/>
    <xf numFmtId="0" fontId="0" fillId="2" borderId="0" xfId="0" applyFill="1"/>
    <xf numFmtId="0" fontId="0" fillId="2" borderId="4" xfId="0" applyFill="1" applyBorder="1" applyAlignment="1">
      <alignment horizontal="left"/>
    </xf>
    <xf numFmtId="4" fontId="1" fillId="2" borderId="0" xfId="0" applyNumberFormat="1" applyFont="1" applyFill="1" applyBorder="1" applyAlignment="1">
      <alignment horizontal="center"/>
    </xf>
    <xf numFmtId="0" fontId="0" fillId="2" borderId="0" xfId="0" applyFill="1" applyBorder="1" applyAlignment="1">
      <alignment horizontal="left"/>
    </xf>
    <xf numFmtId="0" fontId="1" fillId="2" borderId="5" xfId="0" applyFont="1" applyFill="1" applyBorder="1" applyAlignment="1">
      <alignment horizontal="center"/>
    </xf>
    <xf numFmtId="0" fontId="0" fillId="2" borderId="4" xfId="0" applyFill="1" applyBorder="1"/>
    <xf numFmtId="9" fontId="1" fillId="2" borderId="0" xfId="0" applyNumberFormat="1" applyFont="1" applyFill="1" applyBorder="1" applyAlignment="1">
      <alignment horizontal="center"/>
    </xf>
    <xf numFmtId="0" fontId="0" fillId="2" borderId="6" xfId="0" applyFill="1" applyBorder="1" applyAlignment="1">
      <alignment horizontal="left"/>
    </xf>
    <xf numFmtId="3" fontId="1" fillId="2" borderId="7" xfId="0" applyNumberFormat="1" applyFont="1" applyFill="1" applyBorder="1" applyAlignment="1">
      <alignment horizontal="center"/>
    </xf>
    <xf numFmtId="0" fontId="0" fillId="2" borderId="7" xfId="0" applyFill="1" applyBorder="1" applyAlignment="1">
      <alignment horizontal="left"/>
    </xf>
    <xf numFmtId="4" fontId="0" fillId="2" borderId="0" xfId="0" applyNumberFormat="1" applyFont="1" applyFill="1" applyBorder="1" applyAlignment="1">
      <alignment horizontal="center"/>
    </xf>
    <xf numFmtId="0" fontId="0" fillId="2" borderId="0" xfId="0" applyFill="1" applyBorder="1"/>
    <xf numFmtId="4" fontId="0" fillId="2" borderId="7" xfId="0" applyNumberFormat="1" applyFont="1" applyFill="1" applyBorder="1" applyAlignment="1">
      <alignment horizontal="center"/>
    </xf>
    <xf numFmtId="0" fontId="0" fillId="2" borderId="7" xfId="0" applyFill="1" applyBorder="1"/>
    <xf numFmtId="9" fontId="1" fillId="2" borderId="0" xfId="0" applyNumberFormat="1" applyFont="1" applyFill="1"/>
    <xf numFmtId="9" fontId="0" fillId="2" borderId="4" xfId="0" applyNumberFormat="1" applyFill="1" applyBorder="1" applyAlignment="1">
      <alignment horizontal="center" wrapText="1"/>
    </xf>
    <xf numFmtId="0" fontId="0" fillId="2" borderId="0" xfId="0" applyFill="1" applyBorder="1" applyAlignment="1">
      <alignment horizontal="center"/>
    </xf>
    <xf numFmtId="0" fontId="0" fillId="2" borderId="0" xfId="0" applyFill="1" applyBorder="1" applyAlignment="1">
      <alignment horizontal="center" wrapText="1"/>
    </xf>
    <xf numFmtId="0" fontId="0" fillId="2" borderId="5" xfId="0" applyFill="1" applyBorder="1" applyAlignment="1">
      <alignment horizontal="center" wrapText="1"/>
    </xf>
    <xf numFmtId="166" fontId="0" fillId="2" borderId="4" xfId="0" applyNumberFormat="1" applyFill="1" applyBorder="1"/>
    <xf numFmtId="165" fontId="0" fillId="2" borderId="0" xfId="0" applyNumberFormat="1" applyFill="1" applyBorder="1"/>
    <xf numFmtId="4" fontId="1" fillId="2" borderId="0" xfId="0" applyNumberFormat="1" applyFont="1" applyFill="1" applyBorder="1"/>
    <xf numFmtId="4" fontId="0" fillId="2" borderId="0" xfId="0" applyNumberFormat="1" applyFill="1" applyBorder="1"/>
    <xf numFmtId="4" fontId="0" fillId="2" borderId="0" xfId="0" applyNumberFormat="1" applyFont="1" applyFill="1" applyBorder="1"/>
    <xf numFmtId="166" fontId="0" fillId="2" borderId="6" xfId="0" applyNumberFormat="1" applyFill="1" applyBorder="1"/>
    <xf numFmtId="165" fontId="0" fillId="2" borderId="7" xfId="0" applyNumberFormat="1" applyFill="1" applyBorder="1"/>
    <xf numFmtId="4" fontId="1" fillId="2" borderId="7" xfId="0" applyNumberFormat="1" applyFont="1" applyFill="1" applyBorder="1"/>
    <xf numFmtId="4" fontId="0" fillId="2" borderId="7" xfId="0" applyNumberFormat="1" applyFill="1" applyBorder="1"/>
    <xf numFmtId="4" fontId="0" fillId="2" borderId="7" xfId="0" applyNumberFormat="1" applyFont="1" applyFill="1" applyBorder="1"/>
    <xf numFmtId="0" fontId="0" fillId="2" borderId="8" xfId="0" applyFill="1" applyBorder="1"/>
    <xf numFmtId="0" fontId="1" fillId="2" borderId="0" xfId="0" applyFont="1" applyFill="1" applyBorder="1" applyAlignment="1">
      <alignment horizontal="center"/>
    </xf>
    <xf numFmtId="9" fontId="1" fillId="2" borderId="7" xfId="0" applyNumberFormat="1" applyFont="1" applyFill="1" applyBorder="1" applyAlignment="1">
      <alignment horizontal="center"/>
    </xf>
    <xf numFmtId="4" fontId="1" fillId="2" borderId="5" xfId="0" applyNumberFormat="1" applyFont="1" applyFill="1" applyBorder="1" applyAlignment="1">
      <alignment horizontal="center"/>
    </xf>
    <xf numFmtId="0" fontId="1" fillId="2" borderId="0" xfId="0" applyFont="1" applyFill="1"/>
    <xf numFmtId="0" fontId="3" fillId="2" borderId="5" xfId="0" applyFont="1" applyFill="1" applyBorder="1" applyAlignment="1">
      <alignment horizontal="center" wrapText="1"/>
    </xf>
    <xf numFmtId="0" fontId="3" fillId="2" borderId="2" xfId="0" applyFont="1" applyFill="1" applyBorder="1"/>
    <xf numFmtId="166" fontId="0" fillId="3" borderId="4" xfId="0" applyNumberFormat="1" applyFill="1" applyBorder="1"/>
    <xf numFmtId="165" fontId="0" fillId="3" borderId="0" xfId="0" applyNumberFormat="1" applyFill="1" applyBorder="1"/>
    <xf numFmtId="4" fontId="1" fillId="3" borderId="0" xfId="0" applyNumberFormat="1" applyFont="1" applyFill="1" applyBorder="1"/>
    <xf numFmtId="4" fontId="0" fillId="3" borderId="0" xfId="0" applyNumberFormat="1" applyFill="1" applyBorder="1"/>
    <xf numFmtId="4" fontId="0" fillId="3" borderId="0" xfId="0" applyNumberFormat="1" applyFont="1" applyFill="1" applyBorder="1"/>
    <xf numFmtId="0" fontId="6" fillId="2" borderId="1" xfId="0" applyFont="1" applyFill="1" applyBorder="1" applyAlignment="1">
      <alignment horizontal="left"/>
    </xf>
    <xf numFmtId="0" fontId="6" fillId="2" borderId="1" xfId="0" applyFont="1" applyFill="1" applyBorder="1" applyAlignment="1">
      <alignment horizontal="center"/>
    </xf>
    <xf numFmtId="4" fontId="1" fillId="2" borderId="0" xfId="0" applyNumberFormat="1" applyFont="1" applyFill="1"/>
    <xf numFmtId="4" fontId="0" fillId="2" borderId="0" xfId="0" applyNumberFormat="1" applyFill="1" applyBorder="1" applyAlignment="1">
      <alignment horizontal="center"/>
    </xf>
    <xf numFmtId="4" fontId="1" fillId="3" borderId="0" xfId="0" applyNumberFormat="1" applyFont="1" applyFill="1" applyBorder="1" applyAlignment="1">
      <alignment horizontal="center"/>
    </xf>
    <xf numFmtId="4" fontId="0" fillId="3" borderId="0" xfId="0" applyNumberFormat="1" applyFill="1" applyBorder="1" applyAlignment="1">
      <alignment horizontal="center"/>
    </xf>
    <xf numFmtId="4" fontId="1" fillId="2" borderId="7" xfId="0" applyNumberFormat="1" applyFont="1" applyFill="1" applyBorder="1" applyAlignment="1">
      <alignment horizontal="center"/>
    </xf>
    <xf numFmtId="4" fontId="0" fillId="2" borderId="7" xfId="0" applyNumberFormat="1" applyFill="1" applyBorder="1" applyAlignment="1">
      <alignment horizontal="center"/>
    </xf>
    <xf numFmtId="4" fontId="0" fillId="3" borderId="0" xfId="0" applyNumberFormat="1" applyFont="1" applyFill="1" applyBorder="1" applyAlignment="1">
      <alignment horizontal="center"/>
    </xf>
    <xf numFmtId="4" fontId="1" fillId="3" borderId="5" xfId="0" applyNumberFormat="1" applyFont="1" applyFill="1" applyBorder="1" applyAlignment="1">
      <alignment horizontal="center"/>
    </xf>
    <xf numFmtId="4" fontId="1" fillId="2" borderId="8" xfId="0" applyNumberFormat="1" applyFont="1" applyFill="1" applyBorder="1" applyAlignment="1">
      <alignment horizontal="center"/>
    </xf>
    <xf numFmtId="4" fontId="4" fillId="2" borderId="5" xfId="0" applyNumberFormat="1" applyFont="1" applyFill="1" applyBorder="1" applyAlignment="1">
      <alignment horizontal="center"/>
    </xf>
    <xf numFmtId="4" fontId="4" fillId="3" borderId="5" xfId="0" applyNumberFormat="1" applyFont="1" applyFill="1" applyBorder="1" applyAlignment="1">
      <alignment horizontal="center"/>
    </xf>
    <xf numFmtId="4" fontId="4" fillId="2" borderId="8" xfId="0" applyNumberFormat="1" applyFont="1" applyFill="1" applyBorder="1" applyAlignment="1">
      <alignment horizontal="center"/>
    </xf>
    <xf numFmtId="0" fontId="16" fillId="0" borderId="0" xfId="0" applyFont="1"/>
    <xf numFmtId="0" fontId="15" fillId="0" borderId="0" xfId="0" applyFont="1" applyBorder="1" applyAlignment="1">
      <alignment horizontal="center"/>
    </xf>
    <xf numFmtId="0" fontId="16" fillId="0" borderId="0" xfId="0" applyFont="1" applyBorder="1" applyAlignment="1">
      <alignment horizontal="center"/>
    </xf>
    <xf numFmtId="0" fontId="15" fillId="0" borderId="0" xfId="0" applyFont="1" applyFill="1" applyBorder="1" applyAlignment="1">
      <alignment horizontal="center"/>
    </xf>
    <xf numFmtId="0" fontId="15" fillId="0" borderId="15"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1" xfId="0" applyFont="1" applyFill="1" applyBorder="1" applyAlignment="1">
      <alignment horizontal="center" vertical="center"/>
    </xf>
    <xf numFmtId="0" fontId="16" fillId="0" borderId="10" xfId="0" applyFont="1" applyBorder="1"/>
    <xf numFmtId="17" fontId="16" fillId="0" borderId="10" xfId="0" applyNumberFormat="1" applyFont="1" applyBorder="1" applyAlignment="1">
      <alignment horizontal="center"/>
    </xf>
    <xf numFmtId="2" fontId="16" fillId="0" borderId="10" xfId="0" applyNumberFormat="1" applyFont="1" applyBorder="1" applyAlignment="1">
      <alignment horizontal="center"/>
    </xf>
    <xf numFmtId="167" fontId="16" fillId="0" borderId="10" xfId="0" quotePrefix="1" applyNumberFormat="1" applyFont="1" applyBorder="1" applyAlignment="1">
      <alignment horizontal="center"/>
    </xf>
    <xf numFmtId="0" fontId="16" fillId="0" borderId="9" xfId="0" applyFont="1" applyBorder="1"/>
    <xf numFmtId="17" fontId="16" fillId="0" borderId="9" xfId="0" applyNumberFormat="1" applyFont="1" applyBorder="1" applyAlignment="1">
      <alignment horizontal="center"/>
    </xf>
    <xf numFmtId="2" fontId="16" fillId="0" borderId="9" xfId="0" applyNumberFormat="1" applyFont="1" applyBorder="1" applyAlignment="1">
      <alignment horizontal="center"/>
    </xf>
    <xf numFmtId="167" fontId="16" fillId="0" borderId="9" xfId="0" quotePrefix="1" applyNumberFormat="1" applyFont="1" applyBorder="1" applyAlignment="1">
      <alignment horizontal="center"/>
    </xf>
    <xf numFmtId="0" fontId="15" fillId="0" borderId="9" xfId="0" applyFont="1" applyBorder="1"/>
    <xf numFmtId="17" fontId="15" fillId="0" borderId="9" xfId="0" applyNumberFormat="1" applyFont="1" applyBorder="1" applyAlignment="1">
      <alignment horizontal="center"/>
    </xf>
    <xf numFmtId="2" fontId="15" fillId="0" borderId="9" xfId="0" applyNumberFormat="1" applyFont="1" applyBorder="1" applyAlignment="1">
      <alignment horizontal="center"/>
    </xf>
    <xf numFmtId="167" fontId="15" fillId="0" borderId="9" xfId="0" applyNumberFormat="1" applyFont="1" applyBorder="1" applyAlignment="1">
      <alignment horizontal="center"/>
    </xf>
    <xf numFmtId="167" fontId="15" fillId="0" borderId="10" xfId="0" quotePrefix="1" applyNumberFormat="1" applyFont="1" applyBorder="1" applyAlignment="1">
      <alignment horizontal="center"/>
    </xf>
    <xf numFmtId="164" fontId="16" fillId="6" borderId="10" xfId="1" applyFont="1" applyFill="1" applyBorder="1" applyAlignment="1">
      <alignment horizontal="right" wrapText="1" shrinkToFit="1"/>
    </xf>
    <xf numFmtId="0" fontId="15" fillId="4" borderId="17" xfId="0" applyFont="1" applyFill="1" applyBorder="1" applyAlignment="1">
      <alignment horizontal="center" wrapText="1"/>
    </xf>
    <xf numFmtId="0" fontId="0" fillId="0" borderId="0" xfId="0" applyFont="1"/>
    <xf numFmtId="164" fontId="15" fillId="6" borderId="10" xfId="1" applyFont="1" applyFill="1" applyBorder="1" applyAlignment="1">
      <alignment horizontal="right" wrapText="1" shrinkToFit="1"/>
    </xf>
    <xf numFmtId="0" fontId="1" fillId="0" borderId="0" xfId="0" applyFont="1"/>
    <xf numFmtId="164" fontId="16" fillId="0" borderId="10" xfId="1" applyNumberFormat="1" applyFont="1" applyBorder="1" applyAlignment="1">
      <alignment horizontal="right" wrapText="1" shrinkToFit="1"/>
    </xf>
    <xf numFmtId="164" fontId="16" fillId="0" borderId="9" xfId="1" applyNumberFormat="1" applyFont="1" applyBorder="1" applyAlignment="1">
      <alignment horizontal="right" wrapText="1" shrinkToFit="1"/>
    </xf>
    <xf numFmtId="169" fontId="0" fillId="0" borderId="0" xfId="0" applyNumberFormat="1"/>
    <xf numFmtId="0" fontId="15" fillId="6" borderId="15" xfId="0" applyFont="1" applyFill="1" applyBorder="1" applyAlignment="1">
      <alignment horizontal="center" vertical="center"/>
    </xf>
    <xf numFmtId="0" fontId="15" fillId="6" borderId="12" xfId="0" applyFont="1" applyFill="1" applyBorder="1" applyAlignment="1">
      <alignment horizontal="center" vertical="center"/>
    </xf>
    <xf numFmtId="168" fontId="15" fillId="5" borderId="21" xfId="1" applyNumberFormat="1" applyFont="1" applyFill="1" applyBorder="1" applyAlignment="1">
      <alignment horizontal="right" wrapText="1" shrinkToFit="1"/>
    </xf>
    <xf numFmtId="164" fontId="15" fillId="5" borderId="21" xfId="1" applyFont="1" applyFill="1" applyBorder="1" applyAlignment="1">
      <alignment horizontal="right" wrapText="1" shrinkToFit="1"/>
    </xf>
    <xf numFmtId="164" fontId="15" fillId="5" borderId="21" xfId="1" applyNumberFormat="1" applyFont="1" applyFill="1" applyBorder="1" applyAlignment="1">
      <alignment horizontal="right" wrapText="1" shrinkToFit="1"/>
    </xf>
    <xf numFmtId="3" fontId="0" fillId="0" borderId="0" xfId="0" applyNumberFormat="1"/>
    <xf numFmtId="0" fontId="2" fillId="2" borderId="4" xfId="0" applyFont="1" applyFill="1" applyBorder="1"/>
    <xf numFmtId="0" fontId="0" fillId="2" borderId="22" xfId="0" applyFill="1" applyBorder="1" applyAlignment="1">
      <alignment horizontal="left"/>
    </xf>
    <xf numFmtId="3" fontId="1" fillId="2" borderId="22" xfId="0" applyNumberFormat="1" applyFont="1" applyFill="1" applyBorder="1" applyAlignment="1">
      <alignment horizontal="center"/>
    </xf>
    <xf numFmtId="169" fontId="1" fillId="2" borderId="0" xfId="0" applyNumberFormat="1" applyFont="1" applyFill="1" applyBorder="1" applyAlignment="1">
      <alignment horizontal="center"/>
    </xf>
    <xf numFmtId="9" fontId="1" fillId="2" borderId="2" xfId="0" applyNumberFormat="1" applyFont="1" applyFill="1" applyBorder="1" applyAlignment="1">
      <alignment horizontal="center"/>
    </xf>
    <xf numFmtId="4" fontId="1" fillId="2" borderId="3" xfId="0" applyNumberFormat="1" applyFont="1" applyFill="1" applyBorder="1" applyAlignment="1">
      <alignment horizontal="center"/>
    </xf>
    <xf numFmtId="10" fontId="1" fillId="2" borderId="0" xfId="0" applyNumberFormat="1" applyFont="1" applyFill="1" applyBorder="1" applyAlignment="1">
      <alignment horizontal="center"/>
    </xf>
    <xf numFmtId="0" fontId="17" fillId="2" borderId="0" xfId="0" applyFont="1" applyFill="1"/>
    <xf numFmtId="10" fontId="17" fillId="2" borderId="0" xfId="0" applyNumberFormat="1" applyFont="1" applyFill="1"/>
    <xf numFmtId="3" fontId="1" fillId="2" borderId="2" xfId="0" applyNumberFormat="1" applyFont="1" applyFill="1" applyBorder="1" applyAlignment="1">
      <alignment horizontal="center"/>
    </xf>
    <xf numFmtId="0" fontId="0" fillId="2" borderId="6" xfId="0" applyFill="1" applyBorder="1"/>
    <xf numFmtId="0" fontId="1" fillId="5" borderId="9" xfId="0" applyFont="1" applyFill="1" applyBorder="1"/>
    <xf numFmtId="0" fontId="0" fillId="5" borderId="22" xfId="0" applyFill="1" applyBorder="1"/>
    <xf numFmtId="0" fontId="0" fillId="5" borderId="23" xfId="0" applyFill="1" applyBorder="1"/>
    <xf numFmtId="169" fontId="0" fillId="2" borderId="0" xfId="0" applyNumberFormat="1" applyFill="1" applyAlignment="1">
      <alignment horizontal="left"/>
    </xf>
    <xf numFmtId="0" fontId="1" fillId="2" borderId="3" xfId="0" applyFont="1" applyFill="1" applyBorder="1" applyAlignment="1">
      <alignment horizontal="center"/>
    </xf>
    <xf numFmtId="166" fontId="1" fillId="2" borderId="5" xfId="0" applyNumberFormat="1" applyFont="1" applyFill="1" applyBorder="1" applyAlignment="1">
      <alignment horizontal="center"/>
    </xf>
    <xf numFmtId="169" fontId="1" fillId="2" borderId="7" xfId="0" applyNumberFormat="1" applyFont="1" applyFill="1" applyBorder="1" applyAlignment="1">
      <alignment horizontal="center"/>
    </xf>
    <xf numFmtId="169" fontId="0" fillId="2" borderId="0" xfId="0" applyNumberFormat="1" applyFill="1"/>
    <xf numFmtId="0" fontId="0" fillId="2" borderId="0" xfId="0" applyFont="1" applyFill="1"/>
    <xf numFmtId="0" fontId="0" fillId="2" borderId="2" xfId="0" applyFill="1" applyBorder="1" applyAlignment="1">
      <alignment horizontal="left"/>
    </xf>
    <xf numFmtId="0" fontId="1" fillId="2" borderId="2" xfId="0" applyFont="1" applyFill="1" applyBorder="1" applyAlignment="1">
      <alignment horizontal="center"/>
    </xf>
    <xf numFmtId="4" fontId="0" fillId="2" borderId="5" xfId="0" applyNumberFormat="1" applyFont="1" applyFill="1" applyBorder="1" applyAlignment="1">
      <alignment horizontal="center"/>
    </xf>
    <xf numFmtId="169" fontId="1" fillId="2" borderId="8" xfId="0" applyNumberFormat="1" applyFont="1" applyFill="1" applyBorder="1" applyAlignment="1">
      <alignment horizontal="center"/>
    </xf>
    <xf numFmtId="10" fontId="0" fillId="2" borderId="7" xfId="0" applyNumberFormat="1" applyFont="1" applyFill="1" applyBorder="1" applyAlignment="1">
      <alignment horizontal="center"/>
    </xf>
    <xf numFmtId="10" fontId="0" fillId="2" borderId="0" xfId="0" applyNumberFormat="1" applyFont="1" applyFill="1" applyBorder="1" applyAlignment="1">
      <alignment horizontal="center"/>
    </xf>
    <xf numFmtId="169" fontId="0" fillId="2" borderId="0" xfId="0" applyNumberFormat="1" applyFont="1" applyFill="1" applyBorder="1" applyAlignment="1">
      <alignment horizontal="center"/>
    </xf>
    <xf numFmtId="4" fontId="15" fillId="0" borderId="0" xfId="0" applyNumberFormat="1" applyFont="1" applyAlignment="1">
      <alignment horizontal="center"/>
    </xf>
    <xf numFmtId="0" fontId="15" fillId="0" borderId="16"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2" xfId="0" applyFont="1" applyFill="1" applyBorder="1" applyAlignment="1">
      <alignment horizontal="center" vertical="center"/>
    </xf>
    <xf numFmtId="0" fontId="15" fillId="5" borderId="18" xfId="0" applyFont="1" applyFill="1" applyBorder="1" applyAlignment="1">
      <alignment horizontal="center"/>
    </xf>
    <xf numFmtId="0" fontId="15" fillId="5" borderId="19" xfId="0" applyFont="1" applyFill="1" applyBorder="1" applyAlignment="1">
      <alignment horizontal="center"/>
    </xf>
    <xf numFmtId="0" fontId="15" fillId="5" borderId="20" xfId="0" applyFont="1" applyFill="1" applyBorder="1" applyAlignment="1">
      <alignment horizontal="center"/>
    </xf>
  </cellXfs>
  <cellStyles count="2">
    <cellStyle name="Moeda" xfId="1" builtinId="4"/>
    <cellStyle name="Normal" xfId="0" builtinId="0"/>
  </cellStyles>
  <dxfs count="2">
    <dxf>
      <font>
        <color theme="9" tint="0.59996337778862885"/>
      </font>
    </dxf>
    <dxf>
      <font>
        <color theme="0"/>
      </font>
    </dxf>
  </dxfs>
  <tableStyles count="0" defaultTableStyle="TableStyleMedium2" defaultPivotStyle="PivotStyleLight16"/>
  <colors>
    <mruColors>
      <color rgb="FF66A7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B1:I48"/>
  <sheetViews>
    <sheetView tabSelected="1" zoomScale="95" zoomScaleNormal="95" workbookViewId="0">
      <selection activeCell="I1" sqref="I1"/>
    </sheetView>
  </sheetViews>
  <sheetFormatPr defaultRowHeight="15" x14ac:dyDescent="0.25"/>
  <cols>
    <col min="1" max="1" width="3.85546875" style="4" customWidth="1"/>
    <col min="2" max="2" width="36.7109375" style="4" customWidth="1"/>
    <col min="3" max="3" width="13.140625" style="4" bestFit="1" customWidth="1"/>
    <col min="4" max="4" width="34.42578125" style="4" customWidth="1"/>
    <col min="5" max="5" width="15.5703125" style="4" customWidth="1"/>
    <col min="6" max="6" width="39" style="4" customWidth="1"/>
    <col min="7" max="7" width="11.42578125" style="4" customWidth="1"/>
    <col min="8" max="8" width="18.85546875" style="4" customWidth="1"/>
    <col min="9" max="9" width="23.28515625" style="4" customWidth="1"/>
    <col min="10" max="16384" width="9.140625" style="4"/>
  </cols>
  <sheetData>
    <row r="1" spans="2:9" x14ac:dyDescent="0.25">
      <c r="B1" s="4" t="s">
        <v>97</v>
      </c>
      <c r="F1" s="34" t="s">
        <v>77</v>
      </c>
      <c r="G1" s="97">
        <v>5645.8</v>
      </c>
      <c r="H1" s="112"/>
    </row>
    <row r="2" spans="2:9" x14ac:dyDescent="0.25">
      <c r="B2" s="4" t="s">
        <v>75</v>
      </c>
      <c r="G2" s="108"/>
    </row>
    <row r="4" spans="2:9" x14ac:dyDescent="0.25">
      <c r="B4" s="1" t="s">
        <v>67</v>
      </c>
      <c r="C4" s="2"/>
      <c r="D4" s="114" t="s">
        <v>74</v>
      </c>
      <c r="E4" s="115">
        <v>10</v>
      </c>
      <c r="F4" s="2" t="s">
        <v>76</v>
      </c>
      <c r="G4" s="109" t="s">
        <v>84</v>
      </c>
    </row>
    <row r="5" spans="2:9" x14ac:dyDescent="0.25">
      <c r="B5" s="5" t="s">
        <v>21</v>
      </c>
      <c r="C5" s="6">
        <v>0</v>
      </c>
      <c r="D5" s="7" t="s">
        <v>4</v>
      </c>
      <c r="E5" s="34">
        <v>35</v>
      </c>
      <c r="F5" s="4" t="s">
        <v>19</v>
      </c>
      <c r="G5" s="8" t="s">
        <v>25</v>
      </c>
    </row>
    <row r="6" spans="2:9" x14ac:dyDescent="0.25">
      <c r="B6" s="9" t="s">
        <v>79</v>
      </c>
      <c r="C6" s="6">
        <v>20000</v>
      </c>
      <c r="D6" s="7" t="s">
        <v>5</v>
      </c>
      <c r="E6" s="34">
        <v>62</v>
      </c>
      <c r="F6" s="4" t="s">
        <v>78</v>
      </c>
      <c r="G6" s="110">
        <v>8.5000000000000006E-2</v>
      </c>
    </row>
    <row r="7" spans="2:9" x14ac:dyDescent="0.25">
      <c r="B7" s="9" t="s">
        <v>17</v>
      </c>
      <c r="C7" s="10">
        <v>0.14000000000000001</v>
      </c>
      <c r="D7" s="7" t="s">
        <v>6</v>
      </c>
      <c r="E7" s="34">
        <v>87</v>
      </c>
      <c r="F7" s="15" t="s">
        <v>18</v>
      </c>
      <c r="G7" s="8" t="s">
        <v>85</v>
      </c>
    </row>
    <row r="8" spans="2:9" x14ac:dyDescent="0.25">
      <c r="B8" s="11" t="s">
        <v>7</v>
      </c>
      <c r="C8" s="12">
        <v>13</v>
      </c>
      <c r="D8" s="13" t="s">
        <v>92</v>
      </c>
      <c r="E8" s="35">
        <v>0.03</v>
      </c>
      <c r="F8" s="17" t="s">
        <v>24</v>
      </c>
      <c r="G8" s="55">
        <v>3100</v>
      </c>
    </row>
    <row r="10" spans="2:9" x14ac:dyDescent="0.25">
      <c r="B10" s="1" t="s">
        <v>8</v>
      </c>
      <c r="C10" s="2"/>
      <c r="D10" s="2"/>
      <c r="E10" s="2"/>
      <c r="F10" s="2"/>
      <c r="G10" s="3"/>
    </row>
    <row r="11" spans="2:9" x14ac:dyDescent="0.25">
      <c r="B11" s="5" t="s">
        <v>22</v>
      </c>
      <c r="C11" s="48">
        <f>($C$6 - $G$1) * $G$6 * IF($G$5 = "S", 1, 0)</f>
        <v>1220.1070000000002</v>
      </c>
      <c r="D11" s="15" t="s">
        <v>90</v>
      </c>
      <c r="E11" s="20">
        <f>E6-E5</f>
        <v>27</v>
      </c>
      <c r="F11" s="15" t="s">
        <v>94</v>
      </c>
      <c r="G11" s="116">
        <f>$G$1</f>
        <v>5645.8</v>
      </c>
    </row>
    <row r="12" spans="2:9" x14ac:dyDescent="0.25">
      <c r="B12" s="5" t="s">
        <v>87</v>
      </c>
      <c r="C12" s="14">
        <f>$C$11 * IF($G$4 = "E", 71.47%, IF($G$4 = "L", 69.29%, IF($G$4 = "J", 77.98%, 0))) * 2 * IF($G$5 = "S", 1, 0)</f>
        <v>1744.0209458000004</v>
      </c>
      <c r="D12" s="15" t="s">
        <v>91</v>
      </c>
      <c r="E12" s="20">
        <f>E7-E6</f>
        <v>25</v>
      </c>
      <c r="F12" s="15" t="s">
        <v>95</v>
      </c>
      <c r="G12" s="116">
        <f>E14*$G$1</f>
        <v>5222.3650000000007</v>
      </c>
    </row>
    <row r="13" spans="2:9" x14ac:dyDescent="0.25">
      <c r="B13" s="5" t="s">
        <v>88</v>
      </c>
      <c r="C13" s="14">
        <f>($C$6 - $G$1) * IF($G$5 = "S", $C$7 - $G$6, $C$7)</f>
        <v>789.48100000000011</v>
      </c>
      <c r="D13" s="15" t="s">
        <v>93</v>
      </c>
      <c r="E13" s="20">
        <f>E11+E4</f>
        <v>37</v>
      </c>
      <c r="F13" s="15" t="s">
        <v>86</v>
      </c>
      <c r="G13" s="116">
        <f>(G12 + G8 )</f>
        <v>8322.3650000000016</v>
      </c>
    </row>
    <row r="14" spans="2:9" x14ac:dyDescent="0.25">
      <c r="B14" s="11" t="s">
        <v>89</v>
      </c>
      <c r="C14" s="16">
        <f>C12+C13</f>
        <v>2533.5019458000006</v>
      </c>
      <c r="D14" s="17" t="s">
        <v>72</v>
      </c>
      <c r="E14" s="118">
        <f>VLOOKUP(E4 + E11,'RPPS regra nova - renda líquida'!J2:K18,2)</f>
        <v>0.92500000000000004</v>
      </c>
      <c r="F14" s="17" t="s">
        <v>23</v>
      </c>
      <c r="G14" s="117">
        <f>IF(G13 &gt; $G$1, ($G$1 + (G13-$G$1) * (1-C7)) * (1-0.275) + 869.36, G13 * (1-0.275) + 869.36)</f>
        <v>6631.4032775000005</v>
      </c>
    </row>
    <row r="15" spans="2:9" x14ac:dyDescent="0.25">
      <c r="C15" s="18"/>
    </row>
    <row r="16" spans="2:9" ht="15.75" x14ac:dyDescent="0.25">
      <c r="B16" s="46" t="s">
        <v>11</v>
      </c>
      <c r="C16" s="2"/>
      <c r="D16" s="2"/>
      <c r="E16" s="2"/>
      <c r="F16" s="2"/>
      <c r="G16" s="2"/>
      <c r="H16" s="2"/>
      <c r="I16" s="3"/>
    </row>
    <row r="17" spans="2:9" ht="30" x14ac:dyDescent="0.25">
      <c r="B17" s="19" t="s">
        <v>9</v>
      </c>
      <c r="C17" s="20" t="s">
        <v>0</v>
      </c>
      <c r="D17" s="20" t="s">
        <v>1</v>
      </c>
      <c r="E17" s="20" t="s">
        <v>2</v>
      </c>
      <c r="F17" s="20" t="s">
        <v>3</v>
      </c>
      <c r="G17" s="15"/>
      <c r="H17" s="21" t="s">
        <v>10</v>
      </c>
      <c r="I17" s="22" t="s">
        <v>14</v>
      </c>
    </row>
    <row r="18" spans="2:9" x14ac:dyDescent="0.25">
      <c r="B18" s="23">
        <v>0.03</v>
      </c>
      <c r="C18" s="24">
        <f>(B18+1)^(1/12)-1</f>
        <v>2.4662697723036864E-3</v>
      </c>
      <c r="D18" s="6">
        <f>-FV(C18, $E$11*12, $C$12 * $C$8/12)</f>
        <v>935603.1389529492</v>
      </c>
      <c r="E18" s="48">
        <f>$E$11*$C$8*$C$12</f>
        <v>612151.35197580012</v>
      </c>
      <c r="F18" s="48">
        <f>D18-E18</f>
        <v>323451.78697714908</v>
      </c>
      <c r="G18" s="26"/>
      <c r="H18" s="14">
        <f>-PMT(($E$8+1)^(1/12)-1,$E$12*12,D18 * IF($G$7 = "F", 35/30, 1))</f>
        <v>5153.241571531581</v>
      </c>
      <c r="I18" s="36">
        <f>H18*(1-0.025)*(1-0.1)</f>
        <v>4521.9694790189624</v>
      </c>
    </row>
    <row r="19" spans="2:9" x14ac:dyDescent="0.25">
      <c r="B19" s="40">
        <v>0.04</v>
      </c>
      <c r="C19" s="41">
        <f t="shared" ref="C19:C21" si="0">(B19+1)^(1/12)-1</f>
        <v>3.2737397821989145E-3</v>
      </c>
      <c r="D19" s="49">
        <f>-FV(C19, $E$11*12, $C$12 * $C$8/12)</f>
        <v>1086938.4870619611</v>
      </c>
      <c r="E19" s="50">
        <f>$E$11*$C$8*$C$12</f>
        <v>612151.35197580012</v>
      </c>
      <c r="F19" s="50">
        <f>D19-E19</f>
        <v>474787.13508616097</v>
      </c>
      <c r="G19" s="43"/>
      <c r="H19" s="53">
        <f>-PMT(($E$8+1)^(1/12)-1,$E$12*12,D19 * IF($G$7 = "F", 35/30, 1))</f>
        <v>5986.7868800587921</v>
      </c>
      <c r="I19" s="54">
        <f t="shared" ref="I19:I21" si="1">H19*(1-0.025)*(1-0.1)</f>
        <v>5253.4054872515899</v>
      </c>
    </row>
    <row r="20" spans="2:9" x14ac:dyDescent="0.25">
      <c r="B20" s="23">
        <v>0.05</v>
      </c>
      <c r="C20" s="24">
        <f t="shared" si="0"/>
        <v>4.0741237836483535E-3</v>
      </c>
      <c r="D20" s="6">
        <f>-FV(C20, $E$11*12, $C$12 * $C$8/12)</f>
        <v>1267627.7022732052</v>
      </c>
      <c r="E20" s="48">
        <f>$E$11*$C$8*$C$12</f>
        <v>612151.35197580012</v>
      </c>
      <c r="F20" s="48">
        <f>D20-E20</f>
        <v>655476.35029740504</v>
      </c>
      <c r="G20" s="26"/>
      <c r="H20" s="14">
        <f>-PMT(($E$8+1)^(1/12)-1,$E$12*12,D20 * IF($G$7 = "F", 35/30, 1))</f>
        <v>6982.0113898825293</v>
      </c>
      <c r="I20" s="36">
        <f t="shared" si="1"/>
        <v>6126.7149946219197</v>
      </c>
    </row>
    <row r="21" spans="2:9" x14ac:dyDescent="0.25">
      <c r="B21" s="28">
        <v>0.06</v>
      </c>
      <c r="C21" s="29">
        <f t="shared" si="0"/>
        <v>4.8675505653430484E-3</v>
      </c>
      <c r="D21" s="51">
        <f>-FV(C21, $E$11*12, $C$12 * $C$8/12)</f>
        <v>1483656.3553457293</v>
      </c>
      <c r="E21" s="52">
        <f>$E$11*$C$8*$C$12</f>
        <v>612151.35197580012</v>
      </c>
      <c r="F21" s="52">
        <f>D21-E21</f>
        <v>871505.00336992915</v>
      </c>
      <c r="G21" s="31"/>
      <c r="H21" s="16">
        <f>-PMT(($E$8+1)^(1/12)-1,$E$12*12,D21 * IF($G$7 = "F", 35/30, 1))</f>
        <v>8171.8832375776547</v>
      </c>
      <c r="I21" s="55">
        <f t="shared" si="1"/>
        <v>7170.8275409743919</v>
      </c>
    </row>
    <row r="22" spans="2:9" ht="8.25" customHeight="1" x14ac:dyDescent="0.25"/>
    <row r="23" spans="2:9" ht="15.75" x14ac:dyDescent="0.25">
      <c r="B23" s="46" t="s">
        <v>12</v>
      </c>
      <c r="C23" s="2"/>
      <c r="D23" s="2"/>
      <c r="E23" s="2"/>
      <c r="F23" s="2"/>
      <c r="G23" s="2"/>
      <c r="H23" s="2"/>
      <c r="I23" s="3"/>
    </row>
    <row r="24" spans="2:9" ht="30" x14ac:dyDescent="0.25">
      <c r="B24" s="19" t="s">
        <v>9</v>
      </c>
      <c r="C24" s="20" t="s">
        <v>0</v>
      </c>
      <c r="D24" s="20" t="s">
        <v>1</v>
      </c>
      <c r="E24" s="20" t="s">
        <v>2</v>
      </c>
      <c r="F24" s="20" t="s">
        <v>3</v>
      </c>
      <c r="G24" s="15"/>
      <c r="H24" s="21" t="s">
        <v>10</v>
      </c>
      <c r="I24" s="22" t="s">
        <v>15</v>
      </c>
    </row>
    <row r="25" spans="2:9" x14ac:dyDescent="0.25">
      <c r="B25" s="23">
        <f>B18</f>
        <v>0.03</v>
      </c>
      <c r="C25" s="24">
        <f>(B25+1)^(1/12)-1</f>
        <v>2.4662697723036864E-3</v>
      </c>
      <c r="D25" s="6">
        <f>-FV(C25, $E$11*12, $C$13 * $C$8/12) + $C$5*(1+C25)^($E$11*12)</f>
        <v>423527.54049343779</v>
      </c>
      <c r="E25" s="48">
        <f>$E$11*$C$8*$C$13 + $C$5</f>
        <v>277107.83100000006</v>
      </c>
      <c r="F25" s="48">
        <f>D25-E25</f>
        <v>146419.70949343772</v>
      </c>
      <c r="G25" s="26"/>
      <c r="H25" s="14">
        <f>-PMT(($E$8+1)^(1/12)-1,$E$12*12,D25)</f>
        <v>1999.5105410690282</v>
      </c>
      <c r="I25" s="36">
        <f>H25*(1-0.1)</f>
        <v>1799.5594869621254</v>
      </c>
    </row>
    <row r="26" spans="2:9" x14ac:dyDescent="0.25">
      <c r="B26" s="40">
        <f t="shared" ref="B26:B28" si="2">B19</f>
        <v>0.04</v>
      </c>
      <c r="C26" s="41">
        <f t="shared" ref="C26:C28" si="3">(B26+1)^(1/12)-1</f>
        <v>3.2737397821989145E-3</v>
      </c>
      <c r="D26" s="49">
        <f>-FV(C26, $E$11*12, $C$13 * $C$8/12) + $C$5*(1+C26)^($E$11*12)</f>
        <v>492033.81746687501</v>
      </c>
      <c r="E26" s="50">
        <f>$E$11*$C$8*$C$13 + $C$5</f>
        <v>277107.83100000006</v>
      </c>
      <c r="F26" s="50">
        <f>D26-E26</f>
        <v>214925.98646687495</v>
      </c>
      <c r="G26" s="43"/>
      <c r="H26" s="53">
        <f>-PMT(($E$8+1)^(1/12)-1,$E$12*12,D26)</f>
        <v>2322.9346630947002</v>
      </c>
      <c r="I26" s="54">
        <f t="shared" ref="I26:I28" si="4">H26*(1-0.1)</f>
        <v>2090.6411967852305</v>
      </c>
    </row>
    <row r="27" spans="2:9" x14ac:dyDescent="0.25">
      <c r="B27" s="23">
        <f t="shared" si="2"/>
        <v>0.05</v>
      </c>
      <c r="C27" s="24">
        <f t="shared" si="3"/>
        <v>4.0741237836483535E-3</v>
      </c>
      <c r="D27" s="6">
        <f>-FV(C27, $E$11*12, $C$13 * $C$8/12) + $C$5*(1+C27)^($E$11*12)</f>
        <v>573827.96257603983</v>
      </c>
      <c r="E27" s="48">
        <f>$E$11*$C$8*$C$13 + $C$5</f>
        <v>277107.83100000006</v>
      </c>
      <c r="F27" s="48">
        <f>D27-E27</f>
        <v>296720.13157603977</v>
      </c>
      <c r="G27" s="26"/>
      <c r="H27" s="14">
        <f>-PMT(($E$8+1)^(1/12)-1,$E$12*12,D27)</f>
        <v>2709.0919721399637</v>
      </c>
      <c r="I27" s="36">
        <f t="shared" si="4"/>
        <v>2438.1827749259674</v>
      </c>
    </row>
    <row r="28" spans="2:9" x14ac:dyDescent="0.25">
      <c r="B28" s="28">
        <f t="shared" si="2"/>
        <v>0.06</v>
      </c>
      <c r="C28" s="29">
        <f t="shared" si="3"/>
        <v>4.8675505653430484E-3</v>
      </c>
      <c r="D28" s="51">
        <f>-FV(C28, $E$11*12, $C$13 * $C$8/12) + $C$5*(1+C28)^($E$11*12)</f>
        <v>671619.51574922516</v>
      </c>
      <c r="E28" s="52">
        <f>$E$11*$C$8*$C$13 + $C$5</f>
        <v>277107.83100000006</v>
      </c>
      <c r="F28" s="52">
        <f>D28-E28</f>
        <v>394511.6847492251</v>
      </c>
      <c r="G28" s="31"/>
      <c r="H28" s="16">
        <f>-PMT(($E$8+1)^(1/12)-1,$E$12*12,D28)</f>
        <v>3170.774443059056</v>
      </c>
      <c r="I28" s="55">
        <f t="shared" si="4"/>
        <v>2853.6969987531506</v>
      </c>
    </row>
    <row r="29" spans="2:9" ht="8.25" customHeight="1" x14ac:dyDescent="0.25"/>
    <row r="30" spans="2:9" ht="15.75" x14ac:dyDescent="0.25">
      <c r="B30" s="46" t="s">
        <v>13</v>
      </c>
      <c r="C30" s="2"/>
      <c r="D30" s="2"/>
      <c r="E30" s="2"/>
      <c r="F30" s="2"/>
      <c r="G30" s="2"/>
      <c r="H30" s="2"/>
      <c r="I30" s="3"/>
    </row>
    <row r="31" spans="2:9" ht="30" x14ac:dyDescent="0.25">
      <c r="B31" s="19" t="s">
        <v>9</v>
      </c>
      <c r="C31" s="20" t="s">
        <v>0</v>
      </c>
      <c r="D31" s="20" t="s">
        <v>1</v>
      </c>
      <c r="E31" s="20" t="s">
        <v>2</v>
      </c>
      <c r="F31" s="20" t="s">
        <v>3</v>
      </c>
      <c r="G31" s="20"/>
      <c r="H31" s="21" t="s">
        <v>10</v>
      </c>
      <c r="I31" s="22" t="s">
        <v>16</v>
      </c>
    </row>
    <row r="32" spans="2:9" x14ac:dyDescent="0.25">
      <c r="B32" s="23">
        <f>B18</f>
        <v>0.03</v>
      </c>
      <c r="C32" s="24">
        <f>(B32+1)^(1/12)-1</f>
        <v>2.4662697723036864E-3</v>
      </c>
      <c r="D32" s="6">
        <f>D18+D25</f>
        <v>1359130.6794463871</v>
      </c>
      <c r="E32" s="14">
        <f>E18+E25</f>
        <v>889259.18297580024</v>
      </c>
      <c r="F32" s="14">
        <f>F18+F25</f>
        <v>469871.4964705868</v>
      </c>
      <c r="G32" s="48"/>
      <c r="H32" s="14">
        <f>H18+H25</f>
        <v>7152.7521126006095</v>
      </c>
      <c r="I32" s="36">
        <f>I18+I25</f>
        <v>6321.5289659810878</v>
      </c>
    </row>
    <row r="33" spans="2:9" x14ac:dyDescent="0.25">
      <c r="B33" s="40">
        <f t="shared" ref="B33:B35" si="5">B19</f>
        <v>0.04</v>
      </c>
      <c r="C33" s="41">
        <f t="shared" ref="C33:C35" si="6">(B33+1)^(1/12)-1</f>
        <v>3.2737397821989145E-3</v>
      </c>
      <c r="D33" s="49">
        <f t="shared" ref="D33:F35" si="7">D19+D26</f>
        <v>1578972.3045288362</v>
      </c>
      <c r="E33" s="53">
        <f t="shared" si="7"/>
        <v>889259.18297580024</v>
      </c>
      <c r="F33" s="53">
        <f t="shared" si="7"/>
        <v>689713.12155303592</v>
      </c>
      <c r="G33" s="50"/>
      <c r="H33" s="53">
        <f t="shared" ref="H33:I33" si="8">H19+H26</f>
        <v>8309.7215431534933</v>
      </c>
      <c r="I33" s="54">
        <f t="shared" si="8"/>
        <v>7344.0466840368208</v>
      </c>
    </row>
    <row r="34" spans="2:9" x14ac:dyDescent="0.25">
      <c r="B34" s="23">
        <f t="shared" si="5"/>
        <v>0.05</v>
      </c>
      <c r="C34" s="24">
        <f t="shared" si="6"/>
        <v>4.0741237836483535E-3</v>
      </c>
      <c r="D34" s="6">
        <f t="shared" si="7"/>
        <v>1841455.664849245</v>
      </c>
      <c r="E34" s="14">
        <f t="shared" si="7"/>
        <v>889259.18297580024</v>
      </c>
      <c r="F34" s="14">
        <f t="shared" si="7"/>
        <v>952196.48187344475</v>
      </c>
      <c r="G34" s="48"/>
      <c r="H34" s="14">
        <f t="shared" ref="H34:I34" si="9">H20+H27</f>
        <v>9691.1033620224935</v>
      </c>
      <c r="I34" s="36">
        <f t="shared" si="9"/>
        <v>8564.8977695478861</v>
      </c>
    </row>
    <row r="35" spans="2:9" x14ac:dyDescent="0.25">
      <c r="B35" s="28">
        <f t="shared" si="5"/>
        <v>0.06</v>
      </c>
      <c r="C35" s="29">
        <f t="shared" si="6"/>
        <v>4.8675505653430484E-3</v>
      </c>
      <c r="D35" s="51">
        <f t="shared" si="7"/>
        <v>2155275.8710949542</v>
      </c>
      <c r="E35" s="16">
        <f t="shared" si="7"/>
        <v>889259.18297580024</v>
      </c>
      <c r="F35" s="16">
        <f t="shared" si="7"/>
        <v>1266016.6881191542</v>
      </c>
      <c r="G35" s="52"/>
      <c r="H35" s="16">
        <f t="shared" ref="H35:I35" si="10">H21+H28</f>
        <v>11342.65768063671</v>
      </c>
      <c r="I35" s="55">
        <f t="shared" si="10"/>
        <v>10024.524539727543</v>
      </c>
    </row>
    <row r="37" spans="2:9" ht="17.25" x14ac:dyDescent="0.3">
      <c r="B37" s="45" t="s">
        <v>83</v>
      </c>
      <c r="C37" s="39"/>
      <c r="D37" s="39"/>
      <c r="E37" s="2"/>
      <c r="F37" s="2"/>
      <c r="G37" s="2"/>
      <c r="H37" s="2"/>
      <c r="I37" s="3"/>
    </row>
    <row r="38" spans="2:9" ht="34.5" x14ac:dyDescent="0.3">
      <c r="B38" s="19" t="s">
        <v>9</v>
      </c>
      <c r="C38" s="20" t="s">
        <v>0</v>
      </c>
      <c r="D38" s="20"/>
      <c r="E38" s="20"/>
      <c r="F38" s="20"/>
      <c r="G38" s="15"/>
      <c r="H38" s="21"/>
      <c r="I38" s="38" t="s">
        <v>20</v>
      </c>
    </row>
    <row r="39" spans="2:9" ht="17.25" x14ac:dyDescent="0.3">
      <c r="B39" s="23">
        <f>B25</f>
        <v>0.03</v>
      </c>
      <c r="C39" s="24">
        <f>(B39+1)^(1/12)-1</f>
        <v>2.4662697723036864E-3</v>
      </c>
      <c r="D39" s="25"/>
      <c r="E39" s="27"/>
      <c r="F39" s="27"/>
      <c r="G39" s="26"/>
      <c r="H39" s="27"/>
      <c r="I39" s="56">
        <f>I32 + $G$14</f>
        <v>12952.932243481089</v>
      </c>
    </row>
    <row r="40" spans="2:9" ht="17.25" x14ac:dyDescent="0.3">
      <c r="B40" s="40">
        <f t="shared" ref="B40:B42" si="11">B26</f>
        <v>0.04</v>
      </c>
      <c r="C40" s="41">
        <f t="shared" ref="C40:C42" si="12">(B40+1)^(1/12)-1</f>
        <v>3.2737397821989145E-3</v>
      </c>
      <c r="D40" s="42"/>
      <c r="E40" s="44"/>
      <c r="F40" s="44"/>
      <c r="G40" s="43"/>
      <c r="H40" s="44"/>
      <c r="I40" s="57">
        <f>I33 + $G$14</f>
        <v>13975.449961536822</v>
      </c>
    </row>
    <row r="41" spans="2:9" ht="17.25" x14ac:dyDescent="0.3">
      <c r="B41" s="23">
        <f t="shared" si="11"/>
        <v>0.05</v>
      </c>
      <c r="C41" s="24">
        <f t="shared" si="12"/>
        <v>4.0741237836483535E-3</v>
      </c>
      <c r="D41" s="25"/>
      <c r="E41" s="27"/>
      <c r="F41" s="27"/>
      <c r="G41" s="26"/>
      <c r="H41" s="27"/>
      <c r="I41" s="56">
        <f>I34 + $G$14</f>
        <v>15196.301047047888</v>
      </c>
    </row>
    <row r="42" spans="2:9" ht="17.25" x14ac:dyDescent="0.3">
      <c r="B42" s="28">
        <f t="shared" si="11"/>
        <v>0.06</v>
      </c>
      <c r="C42" s="29">
        <f t="shared" si="12"/>
        <v>4.8675505653430484E-3</v>
      </c>
      <c r="D42" s="30"/>
      <c r="E42" s="32"/>
      <c r="F42" s="32"/>
      <c r="G42" s="31"/>
      <c r="H42" s="32"/>
      <c r="I42" s="58">
        <f>I35 + $G$14</f>
        <v>16655.927817227544</v>
      </c>
    </row>
    <row r="44" spans="2:9" x14ac:dyDescent="0.25">
      <c r="H44" s="37"/>
      <c r="I44" s="47"/>
    </row>
    <row r="45" spans="2:9" x14ac:dyDescent="0.25">
      <c r="H45" s="37"/>
      <c r="I45" s="47"/>
    </row>
    <row r="46" spans="2:9" x14ac:dyDescent="0.25">
      <c r="H46" s="37"/>
      <c r="I46" s="47"/>
    </row>
    <row r="47" spans="2:9" x14ac:dyDescent="0.25">
      <c r="H47" s="37"/>
      <c r="I47" s="47"/>
    </row>
    <row r="48" spans="2:9" x14ac:dyDescent="0.25">
      <c r="I48" s="47"/>
    </row>
  </sheetData>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3"/>
  <sheetViews>
    <sheetView zoomScaleNormal="100" workbookViewId="0">
      <selection activeCell="H9" sqref="H9"/>
    </sheetView>
  </sheetViews>
  <sheetFormatPr defaultRowHeight="15" x14ac:dyDescent="0.25"/>
  <cols>
    <col min="1" max="1" width="3.85546875" style="4" customWidth="1"/>
    <col min="2" max="2" width="36.140625" style="4" customWidth="1"/>
    <col min="3" max="3" width="13.5703125" style="4" customWidth="1"/>
    <col min="4" max="4" width="15.7109375" style="4" customWidth="1"/>
    <col min="5" max="6" width="13.140625" style="4" customWidth="1"/>
    <col min="7" max="7" width="11" style="4" customWidth="1"/>
    <col min="8" max="8" width="18.85546875" style="4" customWidth="1"/>
    <col min="9" max="16384" width="9.140625" style="4"/>
  </cols>
  <sheetData>
    <row r="2" spans="2:13" x14ac:dyDescent="0.25">
      <c r="B2" s="105" t="s">
        <v>68</v>
      </c>
      <c r="C2" s="106"/>
      <c r="D2" s="107"/>
      <c r="I2" s="113"/>
      <c r="J2" s="101">
        <v>0</v>
      </c>
      <c r="K2" s="102">
        <v>0</v>
      </c>
      <c r="L2" s="113"/>
      <c r="M2" s="113"/>
    </row>
    <row r="3" spans="2:13" x14ac:dyDescent="0.25">
      <c r="B3" s="94" t="s">
        <v>71</v>
      </c>
      <c r="C3" s="10"/>
      <c r="D3" s="10"/>
      <c r="E3" s="98"/>
      <c r="F3" s="98"/>
      <c r="G3" s="99"/>
      <c r="I3" s="113"/>
      <c r="J3" s="101">
        <v>25</v>
      </c>
      <c r="K3" s="102">
        <v>0.7</v>
      </c>
      <c r="L3" s="113"/>
      <c r="M3" s="113"/>
    </row>
    <row r="4" spans="2:13" x14ac:dyDescent="0.25">
      <c r="B4" s="9" t="s">
        <v>80</v>
      </c>
      <c r="C4" s="120">
        <f>'Migração RPC - renda líquida'!C6</f>
        <v>20000</v>
      </c>
      <c r="D4" s="10"/>
      <c r="E4" s="10"/>
      <c r="F4" s="10"/>
      <c r="G4" s="36"/>
      <c r="I4" s="113"/>
      <c r="J4" s="101">
        <v>26</v>
      </c>
      <c r="K4" s="102">
        <v>0.71499999999999997</v>
      </c>
      <c r="L4" s="113"/>
      <c r="M4" s="113"/>
    </row>
    <row r="5" spans="2:13" x14ac:dyDescent="0.25">
      <c r="B5" s="5" t="s">
        <v>81</v>
      </c>
      <c r="C5" s="97">
        <f>( 'Migração RPC - renda líquida'!$G$1 + ((C4 - 'Migração RPC - renda líquida'!$G$1) * (1-'Migração RPC - renda líquida'!C7))) * (1-0.275) + 869.36</f>
        <v>13912.4087</v>
      </c>
      <c r="D5" s="10"/>
      <c r="E5" s="10"/>
      <c r="F5" s="10"/>
      <c r="G5" s="36"/>
      <c r="I5" s="113"/>
      <c r="J5" s="101">
        <v>27</v>
      </c>
      <c r="K5" s="102">
        <v>0.73</v>
      </c>
      <c r="L5" s="113"/>
      <c r="M5" s="113"/>
    </row>
    <row r="6" spans="2:13" x14ac:dyDescent="0.25">
      <c r="B6" s="95"/>
      <c r="C6" s="96"/>
      <c r="D6" s="96"/>
      <c r="E6" s="103"/>
      <c r="F6" s="103"/>
      <c r="G6" s="2"/>
      <c r="I6" s="113"/>
      <c r="J6" s="101">
        <v>28</v>
      </c>
      <c r="K6" s="102">
        <v>0.745</v>
      </c>
      <c r="L6" s="113"/>
      <c r="M6" s="113"/>
    </row>
    <row r="7" spans="2:13" x14ac:dyDescent="0.25">
      <c r="B7" s="105" t="s">
        <v>69</v>
      </c>
      <c r="C7" s="106"/>
      <c r="D7" s="107"/>
      <c r="E7" s="104"/>
      <c r="F7" s="17"/>
      <c r="G7" s="17"/>
      <c r="I7" s="113"/>
      <c r="J7" s="101">
        <v>29</v>
      </c>
      <c r="K7" s="102">
        <v>0.76</v>
      </c>
      <c r="L7" s="113"/>
      <c r="M7" s="113"/>
    </row>
    <row r="8" spans="2:13" x14ac:dyDescent="0.25">
      <c r="B8" s="1" t="s">
        <v>73</v>
      </c>
      <c r="C8" s="2"/>
      <c r="D8" s="2"/>
      <c r="E8" s="2"/>
      <c r="F8" s="2"/>
      <c r="G8" s="3"/>
      <c r="I8" s="113"/>
      <c r="J8" s="101">
        <v>30</v>
      </c>
      <c r="K8" s="102">
        <v>0.77500000000000002</v>
      </c>
      <c r="L8" s="113"/>
      <c r="M8" s="113"/>
    </row>
    <row r="9" spans="2:13" x14ac:dyDescent="0.25">
      <c r="B9" s="9" t="s">
        <v>70</v>
      </c>
      <c r="C9" s="14">
        <v>14000</v>
      </c>
      <c r="D9" s="6"/>
      <c r="E9" s="6"/>
      <c r="F9" s="6"/>
      <c r="G9" s="8"/>
      <c r="I9" s="113"/>
      <c r="J9" s="101">
        <v>32</v>
      </c>
      <c r="K9" s="102">
        <v>0.81499999999999995</v>
      </c>
      <c r="L9" s="113"/>
      <c r="M9" s="113"/>
    </row>
    <row r="10" spans="2:13" x14ac:dyDescent="0.25">
      <c r="B10" s="9"/>
      <c r="C10" s="10"/>
      <c r="D10" s="10"/>
      <c r="E10" s="10"/>
      <c r="F10" s="10"/>
      <c r="G10" s="36"/>
      <c r="I10" s="113"/>
      <c r="J10" s="101">
        <v>33</v>
      </c>
      <c r="K10" s="102">
        <v>0.83499999999999996</v>
      </c>
      <c r="L10" s="113"/>
      <c r="M10" s="113"/>
    </row>
    <row r="11" spans="2:13" x14ac:dyDescent="0.25">
      <c r="B11" s="94" t="s">
        <v>71</v>
      </c>
      <c r="C11" s="10"/>
      <c r="D11" s="10"/>
      <c r="E11" s="10"/>
      <c r="F11" s="10"/>
      <c r="G11" s="36"/>
      <c r="I11" s="113"/>
      <c r="J11" s="101">
        <v>34</v>
      </c>
      <c r="K11" s="102">
        <v>0.85499999999999998</v>
      </c>
      <c r="L11" s="113"/>
      <c r="M11" s="113"/>
    </row>
    <row r="12" spans="2:13" x14ac:dyDescent="0.25">
      <c r="B12" s="9" t="s">
        <v>72</v>
      </c>
      <c r="C12" s="119">
        <f>VLOOKUP('Migração RPC - renda líquida'!E13,J2:K18,2)</f>
        <v>0.92500000000000004</v>
      </c>
      <c r="D12" s="100"/>
      <c r="E12" s="10"/>
      <c r="F12" s="10"/>
      <c r="G12" s="36"/>
      <c r="I12" s="113"/>
      <c r="J12" s="101">
        <v>35</v>
      </c>
      <c r="K12" s="102">
        <v>0.875</v>
      </c>
      <c r="L12" s="113"/>
      <c r="M12" s="113"/>
    </row>
    <row r="13" spans="2:13" x14ac:dyDescent="0.25">
      <c r="B13" s="9" t="s">
        <v>96</v>
      </c>
      <c r="C13" s="120">
        <f>(('Migração RPC - renda líquida'!E11 * 'Migração RPC - renda líquida'!C6) + 'Migração RPC - renda líquida'!E4 * C9) / ('Migração RPC - renda líquida'!E11 + 'Migração RPC - renda líquida'!E4)</f>
        <v>18378.37837837838</v>
      </c>
      <c r="D13" s="100"/>
      <c r="E13" s="10"/>
      <c r="F13" s="10"/>
      <c r="G13" s="36"/>
      <c r="I13" s="113"/>
      <c r="J13" s="101"/>
      <c r="K13" s="102"/>
      <c r="L13" s="113"/>
      <c r="M13" s="113"/>
    </row>
    <row r="14" spans="2:13" x14ac:dyDescent="0.25">
      <c r="B14" s="9" t="s">
        <v>82</v>
      </c>
      <c r="C14" s="120">
        <f xml:space="preserve"> C12 * C13</f>
        <v>17000.000000000004</v>
      </c>
      <c r="D14" s="10"/>
      <c r="E14" s="10"/>
      <c r="F14" s="10"/>
      <c r="G14" s="36"/>
      <c r="I14" s="113"/>
      <c r="J14" s="101">
        <v>36</v>
      </c>
      <c r="K14" s="102">
        <v>0.9</v>
      </c>
      <c r="L14" s="113"/>
      <c r="M14" s="113"/>
    </row>
    <row r="15" spans="2:13" x14ac:dyDescent="0.25">
      <c r="B15" s="11" t="s">
        <v>81</v>
      </c>
      <c r="C15" s="111">
        <f>( 'Migração RPC - renda líquida'!$G$1 + ((C14 - 'Migração RPC - renda líquida'!$G$1) * (1-'Migração RPC - renda líquida'!C7))) * (1-0.275) + 869.36</f>
        <v>12041.908700000004</v>
      </c>
      <c r="D15" s="12"/>
      <c r="E15" s="12"/>
      <c r="F15" s="12"/>
      <c r="G15" s="33"/>
      <c r="I15" s="113"/>
      <c r="J15" s="101">
        <v>37</v>
      </c>
      <c r="K15" s="102">
        <v>0.92500000000000004</v>
      </c>
      <c r="L15" s="113"/>
      <c r="M15" s="113"/>
    </row>
    <row r="16" spans="2:13" x14ac:dyDescent="0.25">
      <c r="I16" s="113"/>
      <c r="J16" s="101">
        <v>38</v>
      </c>
      <c r="K16" s="102">
        <v>0.95</v>
      </c>
      <c r="L16" s="113"/>
      <c r="M16" s="113"/>
    </row>
    <row r="17" spans="9:13" x14ac:dyDescent="0.25">
      <c r="I17" s="113"/>
      <c r="J17" s="101">
        <v>39</v>
      </c>
      <c r="K17" s="102">
        <v>0.97499999999999998</v>
      </c>
      <c r="L17" s="113"/>
      <c r="M17" s="113"/>
    </row>
    <row r="18" spans="9:13" x14ac:dyDescent="0.25">
      <c r="I18" s="113"/>
      <c r="J18" s="101">
        <v>40</v>
      </c>
      <c r="K18" s="102">
        <v>1</v>
      </c>
      <c r="L18" s="113"/>
      <c r="M18" s="113"/>
    </row>
    <row r="19" spans="9:13" x14ac:dyDescent="0.25">
      <c r="I19" s="113"/>
      <c r="J19" s="113"/>
      <c r="K19" s="113"/>
      <c r="L19" s="113"/>
      <c r="M19" s="113"/>
    </row>
    <row r="20" spans="9:13" x14ac:dyDescent="0.25">
      <c r="I20" s="113"/>
      <c r="J20" s="113"/>
      <c r="K20" s="113"/>
      <c r="L20" s="113"/>
      <c r="M20" s="113"/>
    </row>
    <row r="21" spans="9:13" x14ac:dyDescent="0.25">
      <c r="I21" s="113"/>
      <c r="J21" s="113"/>
      <c r="K21" s="113"/>
      <c r="L21" s="113"/>
      <c r="M21" s="113"/>
    </row>
    <row r="22" spans="9:13" x14ac:dyDescent="0.25">
      <c r="I22" s="113"/>
      <c r="J22" s="113"/>
      <c r="K22" s="113"/>
      <c r="L22" s="113"/>
      <c r="M22" s="113"/>
    </row>
    <row r="23" spans="9:13" x14ac:dyDescent="0.25">
      <c r="I23" s="113"/>
      <c r="L23" s="113"/>
      <c r="M23" s="113"/>
    </row>
  </sheetData>
  <pageMargins left="0.511811024" right="0.511811024" top="0.78740157499999996" bottom="0.78740157499999996" header="0.31496062000000002" footer="0.31496062000000002"/>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1"/>
  <sheetViews>
    <sheetView topLeftCell="A301" workbookViewId="0">
      <selection activeCell="F310" sqref="F310"/>
    </sheetView>
  </sheetViews>
  <sheetFormatPr defaultRowHeight="15" x14ac:dyDescent="0.25"/>
  <cols>
    <col min="1" max="1" width="8.7109375" customWidth="1"/>
    <col min="2" max="2" width="20.85546875" customWidth="1"/>
    <col min="3" max="3" width="11.28515625" customWidth="1"/>
    <col min="4" max="4" width="16.140625" customWidth="1"/>
    <col min="5" max="5" width="18" customWidth="1"/>
    <col min="6" max="7" width="22" customWidth="1"/>
  </cols>
  <sheetData>
    <row r="1" spans="1:7" ht="15.75" x14ac:dyDescent="0.25">
      <c r="A1" s="121" t="s">
        <v>65</v>
      </c>
      <c r="B1" s="121"/>
      <c r="C1" s="121"/>
      <c r="D1" s="121"/>
      <c r="E1" s="121"/>
      <c r="F1" s="121"/>
      <c r="G1" s="121"/>
    </row>
    <row r="2" spans="1:7" ht="32.25" thickBot="1" x14ac:dyDescent="0.3">
      <c r="A2" s="59"/>
      <c r="B2" s="60"/>
      <c r="C2" s="60"/>
      <c r="D2" s="61"/>
      <c r="E2" s="61"/>
      <c r="F2" s="81" t="s">
        <v>64</v>
      </c>
      <c r="G2" s="62"/>
    </row>
    <row r="3" spans="1:7" ht="15.75" x14ac:dyDescent="0.25">
      <c r="A3" s="122" t="s">
        <v>60</v>
      </c>
      <c r="B3" s="124" t="s">
        <v>59</v>
      </c>
      <c r="C3" s="63" t="s">
        <v>58</v>
      </c>
      <c r="D3" s="63" t="s">
        <v>57</v>
      </c>
      <c r="E3" s="63" t="s">
        <v>56</v>
      </c>
      <c r="F3" s="88" t="s">
        <v>55</v>
      </c>
      <c r="G3" s="64" t="s">
        <v>54</v>
      </c>
    </row>
    <row r="4" spans="1:7" ht="16.5" thickBot="1" x14ac:dyDescent="0.3">
      <c r="A4" s="123"/>
      <c r="B4" s="125"/>
      <c r="C4" s="65" t="s">
        <v>53</v>
      </c>
      <c r="D4" s="65"/>
      <c r="E4" s="65" t="s">
        <v>52</v>
      </c>
      <c r="F4" s="89" t="s">
        <v>51</v>
      </c>
      <c r="G4" s="66" t="s">
        <v>50</v>
      </c>
    </row>
    <row r="5" spans="1:7" ht="15.75" x14ac:dyDescent="0.25">
      <c r="A5" s="67">
        <v>1</v>
      </c>
      <c r="B5" s="68">
        <v>34516</v>
      </c>
      <c r="C5" s="69">
        <v>6.8401591060201401</v>
      </c>
      <c r="D5" s="70">
        <f>ROUND(1+C5/100,6)</f>
        <v>1.0684020000000001</v>
      </c>
      <c r="E5" s="70">
        <f>ROUND(PRODUCT(D5:$D$311),6)</f>
        <v>5.7516369999999997</v>
      </c>
      <c r="F5" s="80"/>
      <c r="G5" s="85">
        <f t="shared" ref="G5:G68" si="0">ROUND(F5*E5,2)</f>
        <v>0</v>
      </c>
    </row>
    <row r="6" spans="1:7" ht="15.75" x14ac:dyDescent="0.25">
      <c r="A6" s="71">
        <f t="shared" ref="A6:A69" si="1">A5+1</f>
        <v>2</v>
      </c>
      <c r="B6" s="72">
        <v>34547</v>
      </c>
      <c r="C6" s="73">
        <v>1.8604041793586878</v>
      </c>
      <c r="D6" s="74">
        <f>ROUND(1+C6/100,6)</f>
        <v>1.0186040000000001</v>
      </c>
      <c r="E6" s="70">
        <f>ROUND(PRODUCT(D6:$D$311),6)</f>
        <v>5.3834020000000002</v>
      </c>
      <c r="F6" s="80"/>
      <c r="G6" s="86">
        <f t="shared" si="0"/>
        <v>0</v>
      </c>
    </row>
    <row r="7" spans="1:7" ht="15.75" x14ac:dyDescent="0.25">
      <c r="A7" s="71">
        <f t="shared" si="1"/>
        <v>3</v>
      </c>
      <c r="B7" s="72">
        <v>34578</v>
      </c>
      <c r="C7" s="73">
        <v>1.5295239932687998</v>
      </c>
      <c r="D7" s="74">
        <f>ROUND(1+C7/100,6)</f>
        <v>1.0152950000000001</v>
      </c>
      <c r="E7" s="70">
        <f>ROUND(PRODUCT(D7:$D$311),6)</f>
        <v>5.2850780000000004</v>
      </c>
      <c r="F7" s="80"/>
      <c r="G7" s="86">
        <f t="shared" si="0"/>
        <v>0</v>
      </c>
    </row>
    <row r="8" spans="1:7" ht="15.75" x14ac:dyDescent="0.25">
      <c r="A8" s="71">
        <f t="shared" si="1"/>
        <v>4</v>
      </c>
      <c r="B8" s="72">
        <v>34608</v>
      </c>
      <c r="C8" s="73">
        <v>2.620244077530498</v>
      </c>
      <c r="D8" s="74">
        <f>ROUND(1+C8/100,6)</f>
        <v>1.0262020000000001</v>
      </c>
      <c r="E8" s="70">
        <f>ROUND(PRODUCT(D8:$D$311),6)</f>
        <v>5.2054609999999997</v>
      </c>
      <c r="F8" s="80"/>
      <c r="G8" s="86">
        <f t="shared" si="0"/>
        <v>0</v>
      </c>
    </row>
    <row r="9" spans="1:7" ht="15.75" x14ac:dyDescent="0.25">
      <c r="A9" s="71">
        <f t="shared" si="1"/>
        <v>5</v>
      </c>
      <c r="B9" s="72">
        <v>34639</v>
      </c>
      <c r="C9" s="73">
        <v>2.8094973561302972</v>
      </c>
      <c r="D9" s="74">
        <f>ROUND(1+C9/100,6)</f>
        <v>1.028095</v>
      </c>
      <c r="E9" s="70">
        <f>ROUND(PRODUCT(D9:$D$311),6)</f>
        <v>5.0725499999999997</v>
      </c>
      <c r="F9" s="80"/>
      <c r="G9" s="86">
        <f t="shared" si="0"/>
        <v>0</v>
      </c>
    </row>
    <row r="10" spans="1:7" ht="15.75" x14ac:dyDescent="0.25">
      <c r="A10" s="75">
        <f t="shared" si="1"/>
        <v>6</v>
      </c>
      <c r="B10" s="76" t="s">
        <v>49</v>
      </c>
      <c r="C10" s="77">
        <f>C11</f>
        <v>1.7100773487296994</v>
      </c>
      <c r="D10" s="78" t="s">
        <v>26</v>
      </c>
      <c r="E10" s="79">
        <f>ROUND(PRODUCT(D10:$D$311),6)</f>
        <v>4.9339310000000003</v>
      </c>
      <c r="F10" s="80"/>
      <c r="G10" s="86">
        <f t="shared" si="0"/>
        <v>0</v>
      </c>
    </row>
    <row r="11" spans="1:7" ht="15.75" x14ac:dyDescent="0.25">
      <c r="A11" s="71">
        <f t="shared" si="1"/>
        <v>7</v>
      </c>
      <c r="B11" s="72">
        <v>34669</v>
      </c>
      <c r="C11" s="73">
        <v>1.7100773487296994</v>
      </c>
      <c r="D11" s="74">
        <f t="shared" ref="D11:D22" si="2">ROUND(1+C11/100,6)</f>
        <v>1.017101</v>
      </c>
      <c r="E11" s="70">
        <f>ROUND(PRODUCT(D11:$D$311),6)</f>
        <v>4.9339310000000003</v>
      </c>
      <c r="F11" s="80"/>
      <c r="G11" s="86">
        <f t="shared" si="0"/>
        <v>0</v>
      </c>
    </row>
    <row r="12" spans="1:7" ht="15.75" x14ac:dyDescent="0.25">
      <c r="A12" s="71">
        <f t="shared" si="1"/>
        <v>8</v>
      </c>
      <c r="B12" s="72">
        <v>34700</v>
      </c>
      <c r="C12" s="73">
        <v>1.7000177085177981</v>
      </c>
      <c r="D12" s="74">
        <f t="shared" si="2"/>
        <v>1.0169999999999999</v>
      </c>
      <c r="E12" s="70">
        <f>ROUND(PRODUCT(D12:$D$311),6)</f>
        <v>4.850975</v>
      </c>
      <c r="F12" s="80"/>
      <c r="G12" s="86">
        <f t="shared" si="0"/>
        <v>0</v>
      </c>
    </row>
    <row r="13" spans="1:7" ht="15.75" x14ac:dyDescent="0.25">
      <c r="A13" s="71">
        <f t="shared" si="1"/>
        <v>9</v>
      </c>
      <c r="B13" s="72">
        <v>34731</v>
      </c>
      <c r="C13" s="73">
        <v>1.0195987385609451</v>
      </c>
      <c r="D13" s="74">
        <f t="shared" si="2"/>
        <v>1.0101960000000001</v>
      </c>
      <c r="E13" s="70">
        <f>ROUND(PRODUCT(D13:$D$311),6)</f>
        <v>4.7698859999999996</v>
      </c>
      <c r="F13" s="80"/>
      <c r="G13" s="86">
        <f t="shared" si="0"/>
        <v>0</v>
      </c>
    </row>
    <row r="14" spans="1:7" ht="15.75" x14ac:dyDescent="0.25">
      <c r="A14" s="71">
        <f t="shared" si="1"/>
        <v>10</v>
      </c>
      <c r="B14" s="72">
        <v>34759</v>
      </c>
      <c r="C14" s="73">
        <v>1.5503504807139912</v>
      </c>
      <c r="D14" s="74">
        <f t="shared" si="2"/>
        <v>1.015504</v>
      </c>
      <c r="E14" s="70">
        <f>ROUND(PRODUCT(D14:$D$311),6)</f>
        <v>4.7217440000000002</v>
      </c>
      <c r="F14" s="80"/>
      <c r="G14" s="86">
        <f t="shared" si="0"/>
        <v>0</v>
      </c>
    </row>
    <row r="15" spans="1:7" ht="15.75" x14ac:dyDescent="0.25">
      <c r="A15" s="71">
        <f t="shared" si="1"/>
        <v>11</v>
      </c>
      <c r="B15" s="72">
        <v>34790</v>
      </c>
      <c r="C15" s="73">
        <v>2.4300000000000002</v>
      </c>
      <c r="D15" s="74">
        <f t="shared" si="2"/>
        <v>1.0243</v>
      </c>
      <c r="E15" s="70">
        <f>ROUND(PRODUCT(D15:$D$311),6)</f>
        <v>4.6496550000000001</v>
      </c>
      <c r="F15" s="80"/>
      <c r="G15" s="86">
        <f t="shared" si="0"/>
        <v>0</v>
      </c>
    </row>
    <row r="16" spans="1:7" ht="15.75" x14ac:dyDescent="0.25">
      <c r="A16" s="71">
        <f t="shared" si="1"/>
        <v>12</v>
      </c>
      <c r="B16" s="72">
        <v>34820</v>
      </c>
      <c r="C16" s="73">
        <v>2.67</v>
      </c>
      <c r="D16" s="74">
        <f t="shared" si="2"/>
        <v>1.0266999999999999</v>
      </c>
      <c r="E16" s="70">
        <f>ROUND(PRODUCT(D16:$D$311),6)</f>
        <v>4.5393489999999996</v>
      </c>
      <c r="F16" s="80"/>
      <c r="G16" s="86">
        <f t="shared" si="0"/>
        <v>0</v>
      </c>
    </row>
    <row r="17" spans="1:7" ht="15.75" x14ac:dyDescent="0.25">
      <c r="A17" s="71">
        <f t="shared" si="1"/>
        <v>13</v>
      </c>
      <c r="B17" s="72">
        <v>34851</v>
      </c>
      <c r="C17" s="73">
        <v>2.2599999999999998</v>
      </c>
      <c r="D17" s="74">
        <f t="shared" si="2"/>
        <v>1.0226</v>
      </c>
      <c r="E17" s="70">
        <f>ROUND(PRODUCT(D17:$D$311),6)</f>
        <v>4.4212999999999996</v>
      </c>
      <c r="F17" s="80"/>
      <c r="G17" s="86">
        <f t="shared" si="0"/>
        <v>0</v>
      </c>
    </row>
    <row r="18" spans="1:7" ht="15.75" x14ac:dyDescent="0.25">
      <c r="A18" s="71">
        <f t="shared" si="1"/>
        <v>14</v>
      </c>
      <c r="B18" s="72">
        <v>34881</v>
      </c>
      <c r="C18" s="73">
        <v>2.36</v>
      </c>
      <c r="D18" s="74">
        <f t="shared" si="2"/>
        <v>1.0236000000000001</v>
      </c>
      <c r="E18" s="70">
        <f>ROUND(PRODUCT(D18:$D$311),6)</f>
        <v>4.3235869999999998</v>
      </c>
      <c r="F18" s="80"/>
      <c r="G18" s="86">
        <f t="shared" si="0"/>
        <v>0</v>
      </c>
    </row>
    <row r="19" spans="1:7" ht="15.75" x14ac:dyDescent="0.25">
      <c r="A19" s="71">
        <f t="shared" si="1"/>
        <v>15</v>
      </c>
      <c r="B19" s="72">
        <v>34912</v>
      </c>
      <c r="C19" s="73">
        <v>0.99</v>
      </c>
      <c r="D19" s="74">
        <f t="shared" si="2"/>
        <v>1.0099</v>
      </c>
      <c r="E19" s="70">
        <f>ROUND(PRODUCT(D19:$D$311),6)</f>
        <v>4.223903</v>
      </c>
      <c r="F19" s="80"/>
      <c r="G19" s="86">
        <f t="shared" si="0"/>
        <v>0</v>
      </c>
    </row>
    <row r="20" spans="1:7" ht="15.75" x14ac:dyDescent="0.25">
      <c r="A20" s="71">
        <f t="shared" si="1"/>
        <v>16</v>
      </c>
      <c r="B20" s="72">
        <v>34943</v>
      </c>
      <c r="C20" s="73">
        <v>0.99</v>
      </c>
      <c r="D20" s="74">
        <f t="shared" si="2"/>
        <v>1.0099</v>
      </c>
      <c r="E20" s="70">
        <f>ROUND(PRODUCT(D20:$D$311),6)</f>
        <v>4.1824969999999997</v>
      </c>
      <c r="F20" s="80"/>
      <c r="G20" s="86">
        <f t="shared" si="0"/>
        <v>0</v>
      </c>
    </row>
    <row r="21" spans="1:7" ht="15.75" x14ac:dyDescent="0.25">
      <c r="A21" s="71">
        <f t="shared" si="1"/>
        <v>17</v>
      </c>
      <c r="B21" s="72">
        <v>34973</v>
      </c>
      <c r="C21" s="73">
        <v>1.41</v>
      </c>
      <c r="D21" s="74">
        <f t="shared" si="2"/>
        <v>1.0141</v>
      </c>
      <c r="E21" s="70">
        <f>ROUND(PRODUCT(D21:$D$311),6)</f>
        <v>4.1414960000000001</v>
      </c>
      <c r="F21" s="80"/>
      <c r="G21" s="86">
        <f t="shared" si="0"/>
        <v>0</v>
      </c>
    </row>
    <row r="22" spans="1:7" ht="15.75" x14ac:dyDescent="0.25">
      <c r="A22" s="71">
        <f t="shared" si="1"/>
        <v>18</v>
      </c>
      <c r="B22" s="72">
        <v>35004</v>
      </c>
      <c r="C22" s="73">
        <v>1.47</v>
      </c>
      <c r="D22" s="74">
        <f t="shared" si="2"/>
        <v>1.0146999999999999</v>
      </c>
      <c r="E22" s="70">
        <f>ROUND(PRODUCT(D22:$D$311),6)</f>
        <v>4.0839129999999999</v>
      </c>
      <c r="F22" s="80"/>
      <c r="G22" s="86">
        <f t="shared" si="0"/>
        <v>0</v>
      </c>
    </row>
    <row r="23" spans="1:7" ht="15.75" x14ac:dyDescent="0.25">
      <c r="A23" s="75">
        <f t="shared" si="1"/>
        <v>19</v>
      </c>
      <c r="B23" s="76" t="s">
        <v>48</v>
      </c>
      <c r="C23" s="77">
        <f>C24</f>
        <v>1.56</v>
      </c>
      <c r="D23" s="78" t="s">
        <v>26</v>
      </c>
      <c r="E23" s="79">
        <f>ROUND(PRODUCT(D23:$D$311),6)</f>
        <v>4.0247489999999999</v>
      </c>
      <c r="F23" s="80"/>
      <c r="G23" s="86">
        <f t="shared" si="0"/>
        <v>0</v>
      </c>
    </row>
    <row r="24" spans="1:7" ht="15.75" x14ac:dyDescent="0.25">
      <c r="A24" s="71">
        <f t="shared" si="1"/>
        <v>20</v>
      </c>
      <c r="B24" s="72">
        <v>35034</v>
      </c>
      <c r="C24" s="73">
        <v>1.56</v>
      </c>
      <c r="D24" s="74">
        <f t="shared" ref="D24:D35" si="3">ROUND(1+C24/100,6)</f>
        <v>1.0156000000000001</v>
      </c>
      <c r="E24" s="70">
        <f>ROUND(PRODUCT(D24:$D$311),6)</f>
        <v>4.0247489999999999</v>
      </c>
      <c r="F24" s="80"/>
      <c r="G24" s="86">
        <f t="shared" si="0"/>
        <v>0</v>
      </c>
    </row>
    <row r="25" spans="1:7" ht="15.75" x14ac:dyDescent="0.25">
      <c r="A25" s="71">
        <f t="shared" si="1"/>
        <v>21</v>
      </c>
      <c r="B25" s="72">
        <v>35065</v>
      </c>
      <c r="C25" s="73">
        <v>1.34</v>
      </c>
      <c r="D25" s="74">
        <f t="shared" si="3"/>
        <v>1.0134000000000001</v>
      </c>
      <c r="E25" s="70">
        <f>ROUND(PRODUCT(D25:$D$311),6)</f>
        <v>3.9629270000000001</v>
      </c>
      <c r="F25" s="80"/>
      <c r="G25" s="86">
        <f t="shared" si="0"/>
        <v>0</v>
      </c>
    </row>
    <row r="26" spans="1:7" ht="15.75" x14ac:dyDescent="0.25">
      <c r="A26" s="71">
        <f t="shared" si="1"/>
        <v>22</v>
      </c>
      <c r="B26" s="72">
        <v>35096</v>
      </c>
      <c r="C26" s="73">
        <v>1.03</v>
      </c>
      <c r="D26" s="74">
        <f t="shared" si="3"/>
        <v>1.0103</v>
      </c>
      <c r="E26" s="70">
        <f>ROUND(PRODUCT(D26:$D$311),6)</f>
        <v>3.9105259999999999</v>
      </c>
      <c r="F26" s="80"/>
      <c r="G26" s="86">
        <f t="shared" si="0"/>
        <v>0</v>
      </c>
    </row>
    <row r="27" spans="1:7" ht="15.75" x14ac:dyDescent="0.25">
      <c r="A27" s="71">
        <f t="shared" si="1"/>
        <v>23</v>
      </c>
      <c r="B27" s="72">
        <v>35125</v>
      </c>
      <c r="C27" s="73">
        <v>0.35</v>
      </c>
      <c r="D27" s="74">
        <f t="shared" si="3"/>
        <v>1.0035000000000001</v>
      </c>
      <c r="E27" s="70">
        <f>ROUND(PRODUCT(D27:$D$311),6)</f>
        <v>3.8706580000000002</v>
      </c>
      <c r="F27" s="80"/>
      <c r="G27" s="86">
        <f t="shared" si="0"/>
        <v>0</v>
      </c>
    </row>
    <row r="28" spans="1:7" ht="15.75" x14ac:dyDescent="0.25">
      <c r="A28" s="71">
        <f t="shared" si="1"/>
        <v>24</v>
      </c>
      <c r="B28" s="72">
        <v>35156</v>
      </c>
      <c r="C28" s="73">
        <v>1.26</v>
      </c>
      <c r="D28" s="74">
        <f t="shared" si="3"/>
        <v>1.0125999999999999</v>
      </c>
      <c r="E28" s="70">
        <f>ROUND(PRODUCT(D28:$D$311),6)</f>
        <v>3.8571580000000001</v>
      </c>
      <c r="F28" s="80"/>
      <c r="G28" s="86">
        <f t="shared" si="0"/>
        <v>0</v>
      </c>
    </row>
    <row r="29" spans="1:7" ht="15.75" x14ac:dyDescent="0.25">
      <c r="A29" s="71">
        <f t="shared" si="1"/>
        <v>25</v>
      </c>
      <c r="B29" s="72">
        <v>35186</v>
      </c>
      <c r="C29" s="73">
        <v>1.22</v>
      </c>
      <c r="D29" s="74">
        <f t="shared" si="3"/>
        <v>1.0122</v>
      </c>
      <c r="E29" s="70">
        <f>ROUND(PRODUCT(D29:$D$311),6)</f>
        <v>3.8091629999999999</v>
      </c>
      <c r="F29" s="80"/>
      <c r="G29" s="86">
        <f t="shared" si="0"/>
        <v>0</v>
      </c>
    </row>
    <row r="30" spans="1:7" ht="15.75" x14ac:dyDescent="0.25">
      <c r="A30" s="71">
        <f t="shared" si="1"/>
        <v>26</v>
      </c>
      <c r="B30" s="72">
        <v>35217</v>
      </c>
      <c r="C30" s="73">
        <v>1.19</v>
      </c>
      <c r="D30" s="74">
        <f t="shared" si="3"/>
        <v>1.0119</v>
      </c>
      <c r="E30" s="70">
        <f>ROUND(PRODUCT(D30:$D$311),6)</f>
        <v>3.7632509999999999</v>
      </c>
      <c r="F30" s="80"/>
      <c r="G30" s="86">
        <f t="shared" si="0"/>
        <v>0</v>
      </c>
    </row>
    <row r="31" spans="1:7" ht="15.75" x14ac:dyDescent="0.25">
      <c r="A31" s="71">
        <f t="shared" si="1"/>
        <v>27</v>
      </c>
      <c r="B31" s="72">
        <v>35247</v>
      </c>
      <c r="C31" s="73">
        <v>1.1100000000000001</v>
      </c>
      <c r="D31" s="74">
        <f t="shared" si="3"/>
        <v>1.0111000000000001</v>
      </c>
      <c r="E31" s="70">
        <f>ROUND(PRODUCT(D31:$D$311),6)</f>
        <v>3.7189950000000001</v>
      </c>
      <c r="F31" s="80"/>
      <c r="G31" s="86">
        <f t="shared" si="0"/>
        <v>0</v>
      </c>
    </row>
    <row r="32" spans="1:7" ht="15.75" x14ac:dyDescent="0.25">
      <c r="A32" s="71">
        <f t="shared" si="1"/>
        <v>28</v>
      </c>
      <c r="B32" s="72">
        <v>35278</v>
      </c>
      <c r="C32" s="73">
        <v>0.44</v>
      </c>
      <c r="D32" s="74">
        <f t="shared" si="3"/>
        <v>1.0044</v>
      </c>
      <c r="E32" s="70">
        <f>ROUND(PRODUCT(D32:$D$311),6)</f>
        <v>3.6781670000000002</v>
      </c>
      <c r="F32" s="80"/>
      <c r="G32" s="86">
        <f t="shared" si="0"/>
        <v>0</v>
      </c>
    </row>
    <row r="33" spans="1:7" ht="15.75" x14ac:dyDescent="0.25">
      <c r="A33" s="71">
        <f t="shared" si="1"/>
        <v>29</v>
      </c>
      <c r="B33" s="72">
        <v>35309</v>
      </c>
      <c r="C33" s="73">
        <v>0.15</v>
      </c>
      <c r="D33" s="74">
        <f t="shared" si="3"/>
        <v>1.0015000000000001</v>
      </c>
      <c r="E33" s="70">
        <f>ROUND(PRODUCT(D33:$D$311),6)</f>
        <v>3.6620539999999999</v>
      </c>
      <c r="F33" s="80"/>
      <c r="G33" s="86">
        <f t="shared" si="0"/>
        <v>0</v>
      </c>
    </row>
    <row r="34" spans="1:7" ht="15.75" x14ac:dyDescent="0.25">
      <c r="A34" s="71">
        <f t="shared" si="1"/>
        <v>30</v>
      </c>
      <c r="B34" s="72">
        <v>35339</v>
      </c>
      <c r="C34" s="73">
        <v>0.3</v>
      </c>
      <c r="D34" s="74">
        <f t="shared" si="3"/>
        <v>1.0029999999999999</v>
      </c>
      <c r="E34" s="70">
        <f>ROUND(PRODUCT(D34:$D$311),6)</f>
        <v>3.6565690000000002</v>
      </c>
      <c r="F34" s="80"/>
      <c r="G34" s="86">
        <f t="shared" si="0"/>
        <v>0</v>
      </c>
    </row>
    <row r="35" spans="1:7" ht="15.75" x14ac:dyDescent="0.25">
      <c r="A35" s="71">
        <f t="shared" si="1"/>
        <v>31</v>
      </c>
      <c r="B35" s="72">
        <v>35370</v>
      </c>
      <c r="C35" s="73">
        <v>0.32</v>
      </c>
      <c r="D35" s="74">
        <f t="shared" si="3"/>
        <v>1.0032000000000001</v>
      </c>
      <c r="E35" s="70">
        <f>ROUND(PRODUCT(D35:$D$311),6)</f>
        <v>3.6456330000000001</v>
      </c>
      <c r="F35" s="80"/>
      <c r="G35" s="86">
        <f t="shared" si="0"/>
        <v>0</v>
      </c>
    </row>
    <row r="36" spans="1:7" s="84" customFormat="1" ht="15.75" x14ac:dyDescent="0.25">
      <c r="A36" s="75">
        <f t="shared" si="1"/>
        <v>32</v>
      </c>
      <c r="B36" s="76" t="s">
        <v>47</v>
      </c>
      <c r="C36" s="77">
        <f>C37</f>
        <v>0.47</v>
      </c>
      <c r="D36" s="78" t="s">
        <v>26</v>
      </c>
      <c r="E36" s="79">
        <f>ROUND(PRODUCT(D36:$D$311),6)</f>
        <v>3.634004</v>
      </c>
      <c r="F36" s="83"/>
      <c r="G36" s="86">
        <f t="shared" si="0"/>
        <v>0</v>
      </c>
    </row>
    <row r="37" spans="1:7" ht="15.75" x14ac:dyDescent="0.25">
      <c r="A37" s="71">
        <f t="shared" si="1"/>
        <v>33</v>
      </c>
      <c r="B37" s="72">
        <v>35400</v>
      </c>
      <c r="C37" s="73">
        <v>0.47</v>
      </c>
      <c r="D37" s="74">
        <f t="shared" ref="D37:D48" si="4">ROUND(1+C37/100,6)</f>
        <v>1.0046999999999999</v>
      </c>
      <c r="E37" s="70">
        <f>ROUND(PRODUCT(D37:$D$311),6)</f>
        <v>3.634004</v>
      </c>
      <c r="F37" s="80"/>
      <c r="G37" s="86">
        <f t="shared" si="0"/>
        <v>0</v>
      </c>
    </row>
    <row r="38" spans="1:7" ht="15.75" x14ac:dyDescent="0.25">
      <c r="A38" s="71">
        <f t="shared" si="1"/>
        <v>34</v>
      </c>
      <c r="B38" s="72">
        <v>35431</v>
      </c>
      <c r="C38" s="73">
        <v>1.18</v>
      </c>
      <c r="D38" s="74">
        <f t="shared" si="4"/>
        <v>1.0118</v>
      </c>
      <c r="E38" s="70">
        <f>ROUND(PRODUCT(D38:$D$311),6)</f>
        <v>3.6170040000000001</v>
      </c>
      <c r="F38" s="80"/>
      <c r="G38" s="86">
        <f t="shared" si="0"/>
        <v>0</v>
      </c>
    </row>
    <row r="39" spans="1:7" ht="15.75" x14ac:dyDescent="0.25">
      <c r="A39" s="71">
        <f t="shared" si="1"/>
        <v>35</v>
      </c>
      <c r="B39" s="72">
        <v>35462</v>
      </c>
      <c r="C39" s="73">
        <v>0.5</v>
      </c>
      <c r="D39" s="74">
        <f t="shared" si="4"/>
        <v>1.0049999999999999</v>
      </c>
      <c r="E39" s="70">
        <f>ROUND(PRODUCT(D39:$D$311),6)</f>
        <v>3.574821</v>
      </c>
      <c r="F39" s="80"/>
      <c r="G39" s="86">
        <f t="shared" si="0"/>
        <v>0</v>
      </c>
    </row>
    <row r="40" spans="1:7" ht="15.75" x14ac:dyDescent="0.25">
      <c r="A40" s="71">
        <f t="shared" si="1"/>
        <v>36</v>
      </c>
      <c r="B40" s="72">
        <v>35490</v>
      </c>
      <c r="C40" s="73">
        <v>0.51</v>
      </c>
      <c r="D40" s="74">
        <f t="shared" si="4"/>
        <v>1.0051000000000001</v>
      </c>
      <c r="E40" s="70">
        <f>ROUND(PRODUCT(D40:$D$311),6)</f>
        <v>3.5570360000000001</v>
      </c>
      <c r="F40" s="80"/>
      <c r="G40" s="86">
        <f t="shared" si="0"/>
        <v>0</v>
      </c>
    </row>
    <row r="41" spans="1:7" ht="15.75" x14ac:dyDescent="0.25">
      <c r="A41" s="71">
        <f t="shared" si="1"/>
        <v>37</v>
      </c>
      <c r="B41" s="72">
        <v>35521</v>
      </c>
      <c r="C41" s="73">
        <v>0.88</v>
      </c>
      <c r="D41" s="74">
        <f t="shared" si="4"/>
        <v>1.0087999999999999</v>
      </c>
      <c r="E41" s="70">
        <f>ROUND(PRODUCT(D41:$D$311),6)</f>
        <v>3.5389870000000001</v>
      </c>
      <c r="F41" s="80"/>
      <c r="G41" s="86">
        <f t="shared" si="0"/>
        <v>0</v>
      </c>
    </row>
    <row r="42" spans="1:7" ht="15.75" x14ac:dyDescent="0.25">
      <c r="A42" s="71">
        <f t="shared" si="1"/>
        <v>38</v>
      </c>
      <c r="B42" s="72">
        <v>35551</v>
      </c>
      <c r="C42" s="73">
        <v>0.41</v>
      </c>
      <c r="D42" s="74">
        <f t="shared" si="4"/>
        <v>1.0041</v>
      </c>
      <c r="E42" s="70">
        <f>ROUND(PRODUCT(D42:$D$311),6)</f>
        <v>3.5081159999999998</v>
      </c>
      <c r="F42" s="80"/>
      <c r="G42" s="86">
        <f t="shared" si="0"/>
        <v>0</v>
      </c>
    </row>
    <row r="43" spans="1:7" ht="15.75" x14ac:dyDescent="0.25">
      <c r="A43" s="71">
        <f t="shared" si="1"/>
        <v>39</v>
      </c>
      <c r="B43" s="72">
        <v>35582</v>
      </c>
      <c r="C43" s="73">
        <v>0.54</v>
      </c>
      <c r="D43" s="74">
        <f t="shared" si="4"/>
        <v>1.0054000000000001</v>
      </c>
      <c r="E43" s="70">
        <f>ROUND(PRODUCT(D43:$D$311),6)</f>
        <v>3.4937909999999999</v>
      </c>
      <c r="F43" s="80"/>
      <c r="G43" s="86">
        <f t="shared" si="0"/>
        <v>0</v>
      </c>
    </row>
    <row r="44" spans="1:7" ht="15.75" x14ac:dyDescent="0.25">
      <c r="A44" s="71">
        <f t="shared" si="1"/>
        <v>40</v>
      </c>
      <c r="B44" s="72">
        <v>35612</v>
      </c>
      <c r="C44" s="73">
        <v>0.22</v>
      </c>
      <c r="D44" s="74">
        <f t="shared" si="4"/>
        <v>1.0022</v>
      </c>
      <c r="E44" s="70">
        <f>ROUND(PRODUCT(D44:$D$311),6)</f>
        <v>3.4750260000000002</v>
      </c>
      <c r="F44" s="80"/>
      <c r="G44" s="86">
        <f t="shared" si="0"/>
        <v>0</v>
      </c>
    </row>
    <row r="45" spans="1:7" ht="15.75" x14ac:dyDescent="0.25">
      <c r="A45" s="71">
        <f t="shared" si="1"/>
        <v>41</v>
      </c>
      <c r="B45" s="72">
        <v>35643</v>
      </c>
      <c r="C45" s="73">
        <v>-0.02</v>
      </c>
      <c r="D45" s="74">
        <f t="shared" si="4"/>
        <v>0.99980000000000002</v>
      </c>
      <c r="E45" s="70">
        <f>ROUND(PRODUCT(D45:$D$311),6)</f>
        <v>3.4673980000000002</v>
      </c>
      <c r="F45" s="80"/>
      <c r="G45" s="86">
        <f t="shared" si="0"/>
        <v>0</v>
      </c>
    </row>
    <row r="46" spans="1:7" ht="15.75" x14ac:dyDescent="0.25">
      <c r="A46" s="71">
        <f t="shared" si="1"/>
        <v>42</v>
      </c>
      <c r="B46" s="72">
        <v>35674</v>
      </c>
      <c r="C46" s="73">
        <v>0.06</v>
      </c>
      <c r="D46" s="74">
        <f t="shared" si="4"/>
        <v>1.0005999999999999</v>
      </c>
      <c r="E46" s="70">
        <f>ROUND(PRODUCT(D46:$D$311),6)</f>
        <v>3.4680909999999998</v>
      </c>
      <c r="F46" s="80"/>
      <c r="G46" s="86">
        <f t="shared" si="0"/>
        <v>0</v>
      </c>
    </row>
    <row r="47" spans="1:7" ht="15.75" x14ac:dyDescent="0.25">
      <c r="A47" s="71">
        <f t="shared" si="1"/>
        <v>43</v>
      </c>
      <c r="B47" s="72">
        <v>35704</v>
      </c>
      <c r="C47" s="73">
        <v>0.23</v>
      </c>
      <c r="D47" s="74">
        <f t="shared" si="4"/>
        <v>1.0023</v>
      </c>
      <c r="E47" s="70">
        <f>ROUND(PRODUCT(D47:$D$311),6)</f>
        <v>3.4660120000000001</v>
      </c>
      <c r="F47" s="80"/>
      <c r="G47" s="86">
        <f t="shared" si="0"/>
        <v>0</v>
      </c>
    </row>
    <row r="48" spans="1:7" ht="15.75" x14ac:dyDescent="0.25">
      <c r="A48" s="71">
        <f t="shared" si="1"/>
        <v>44</v>
      </c>
      <c r="B48" s="72">
        <v>35735</v>
      </c>
      <c r="C48" s="73">
        <v>0.17</v>
      </c>
      <c r="D48" s="74">
        <f t="shared" si="4"/>
        <v>1.0017</v>
      </c>
      <c r="E48" s="70">
        <f>ROUND(PRODUCT(D48:$D$311),6)</f>
        <v>3.4580579999999999</v>
      </c>
      <c r="F48" s="80"/>
      <c r="G48" s="86">
        <f t="shared" si="0"/>
        <v>0</v>
      </c>
    </row>
    <row r="49" spans="1:7" s="84" customFormat="1" ht="15.75" x14ac:dyDescent="0.25">
      <c r="A49" s="75">
        <f t="shared" si="1"/>
        <v>45</v>
      </c>
      <c r="B49" s="76" t="s">
        <v>46</v>
      </c>
      <c r="C49" s="77">
        <f>C50</f>
        <v>0.43</v>
      </c>
      <c r="D49" s="78" t="s">
        <v>26</v>
      </c>
      <c r="E49" s="79">
        <f>ROUND(PRODUCT(D49:$D$311),6)</f>
        <v>3.4521890000000002</v>
      </c>
      <c r="F49" s="83"/>
      <c r="G49" s="86">
        <f t="shared" si="0"/>
        <v>0</v>
      </c>
    </row>
    <row r="50" spans="1:7" ht="15.75" x14ac:dyDescent="0.25">
      <c r="A50" s="71">
        <f t="shared" si="1"/>
        <v>46</v>
      </c>
      <c r="B50" s="72">
        <v>35765</v>
      </c>
      <c r="C50" s="73">
        <v>0.43</v>
      </c>
      <c r="D50" s="74">
        <f t="shared" ref="D50:D61" si="5">ROUND(1+C50/100,6)</f>
        <v>1.0043</v>
      </c>
      <c r="E50" s="70">
        <f>ROUND(PRODUCT(D50:$D$311),6)</f>
        <v>3.4521890000000002</v>
      </c>
      <c r="F50" s="80"/>
      <c r="G50" s="86">
        <f t="shared" si="0"/>
        <v>0</v>
      </c>
    </row>
    <row r="51" spans="1:7" ht="15.75" x14ac:dyDescent="0.25">
      <c r="A51" s="71">
        <f t="shared" si="1"/>
        <v>47</v>
      </c>
      <c r="B51" s="72">
        <v>35796</v>
      </c>
      <c r="C51" s="73">
        <v>0.71</v>
      </c>
      <c r="D51" s="74">
        <f t="shared" si="5"/>
        <v>1.0071000000000001</v>
      </c>
      <c r="E51" s="70">
        <f>ROUND(PRODUCT(D51:$D$311),6)</f>
        <v>3.437408</v>
      </c>
      <c r="F51" s="80"/>
      <c r="G51" s="86">
        <f t="shared" si="0"/>
        <v>0</v>
      </c>
    </row>
    <row r="52" spans="1:7" ht="15.75" x14ac:dyDescent="0.25">
      <c r="A52" s="71">
        <f t="shared" si="1"/>
        <v>48</v>
      </c>
      <c r="B52" s="72">
        <v>35827</v>
      </c>
      <c r="C52" s="73">
        <v>0.46</v>
      </c>
      <c r="D52" s="74">
        <f t="shared" si="5"/>
        <v>1.0045999999999999</v>
      </c>
      <c r="E52" s="70">
        <f>ROUND(PRODUCT(D52:$D$311),6)</f>
        <v>3.4131749999999998</v>
      </c>
      <c r="F52" s="80"/>
      <c r="G52" s="86">
        <f t="shared" si="0"/>
        <v>0</v>
      </c>
    </row>
    <row r="53" spans="1:7" ht="15.75" x14ac:dyDescent="0.25">
      <c r="A53" s="71">
        <f t="shared" si="1"/>
        <v>49</v>
      </c>
      <c r="B53" s="72">
        <v>35855</v>
      </c>
      <c r="C53" s="73">
        <v>0.34</v>
      </c>
      <c r="D53" s="74">
        <f t="shared" si="5"/>
        <v>1.0034000000000001</v>
      </c>
      <c r="E53" s="70">
        <f>ROUND(PRODUCT(D53:$D$311),6)</f>
        <v>3.3975460000000002</v>
      </c>
      <c r="F53" s="80"/>
      <c r="G53" s="86">
        <f t="shared" si="0"/>
        <v>0</v>
      </c>
    </row>
    <row r="54" spans="1:7" ht="15.75" x14ac:dyDescent="0.25">
      <c r="A54" s="71">
        <f t="shared" si="1"/>
        <v>50</v>
      </c>
      <c r="B54" s="72">
        <v>35886</v>
      </c>
      <c r="C54" s="73">
        <v>0.24</v>
      </c>
      <c r="D54" s="74">
        <f t="shared" si="5"/>
        <v>1.0024</v>
      </c>
      <c r="E54" s="70">
        <f>ROUND(PRODUCT(D54:$D$311),6)</f>
        <v>3.386034</v>
      </c>
      <c r="F54" s="80"/>
      <c r="G54" s="86">
        <f t="shared" si="0"/>
        <v>0</v>
      </c>
    </row>
    <row r="55" spans="1:7" ht="15.75" x14ac:dyDescent="0.25">
      <c r="A55" s="71">
        <f t="shared" si="1"/>
        <v>51</v>
      </c>
      <c r="B55" s="72">
        <v>35916</v>
      </c>
      <c r="C55" s="73">
        <v>0.5</v>
      </c>
      <c r="D55" s="74">
        <f t="shared" si="5"/>
        <v>1.0049999999999999</v>
      </c>
      <c r="E55" s="70">
        <f>ROUND(PRODUCT(D55:$D$311),6)</f>
        <v>3.3779270000000001</v>
      </c>
      <c r="F55" s="80"/>
      <c r="G55" s="86">
        <f t="shared" si="0"/>
        <v>0</v>
      </c>
    </row>
    <row r="56" spans="1:7" ht="15.75" x14ac:dyDescent="0.25">
      <c r="A56" s="71">
        <f t="shared" si="1"/>
        <v>52</v>
      </c>
      <c r="B56" s="72">
        <v>35947</v>
      </c>
      <c r="C56" s="73">
        <v>0.02</v>
      </c>
      <c r="D56" s="74">
        <f t="shared" si="5"/>
        <v>1.0002</v>
      </c>
      <c r="E56" s="70">
        <f>ROUND(PRODUCT(D56:$D$311),6)</f>
        <v>3.3611209999999998</v>
      </c>
      <c r="F56" s="80"/>
      <c r="G56" s="86">
        <f t="shared" si="0"/>
        <v>0</v>
      </c>
    </row>
    <row r="57" spans="1:7" ht="15.75" x14ac:dyDescent="0.25">
      <c r="A57" s="71">
        <f t="shared" si="1"/>
        <v>53</v>
      </c>
      <c r="B57" s="72">
        <v>35977</v>
      </c>
      <c r="C57" s="73">
        <v>-0.12</v>
      </c>
      <c r="D57" s="74">
        <f t="shared" si="5"/>
        <v>0.99880000000000002</v>
      </c>
      <c r="E57" s="70">
        <f>ROUND(PRODUCT(D57:$D$311),6)</f>
        <v>3.360449</v>
      </c>
      <c r="F57" s="80"/>
      <c r="G57" s="86">
        <f t="shared" si="0"/>
        <v>0</v>
      </c>
    </row>
    <row r="58" spans="1:7" ht="15.75" x14ac:dyDescent="0.25">
      <c r="A58" s="71">
        <f t="shared" si="1"/>
        <v>54</v>
      </c>
      <c r="B58" s="72">
        <v>36008</v>
      </c>
      <c r="C58" s="73">
        <v>-0.51</v>
      </c>
      <c r="D58" s="74">
        <f t="shared" si="5"/>
        <v>0.99490000000000001</v>
      </c>
      <c r="E58" s="70">
        <f>ROUND(PRODUCT(D58:$D$311),6)</f>
        <v>3.3644859999999999</v>
      </c>
      <c r="F58" s="80"/>
      <c r="G58" s="86">
        <f t="shared" si="0"/>
        <v>0</v>
      </c>
    </row>
    <row r="59" spans="1:7" ht="15.75" x14ac:dyDescent="0.25">
      <c r="A59" s="71">
        <f t="shared" si="1"/>
        <v>55</v>
      </c>
      <c r="B59" s="72">
        <v>36039</v>
      </c>
      <c r="C59" s="73">
        <v>-0.22</v>
      </c>
      <c r="D59" s="74">
        <f t="shared" si="5"/>
        <v>0.99780000000000002</v>
      </c>
      <c r="E59" s="70">
        <f>ROUND(PRODUCT(D59:$D$311),6)</f>
        <v>3.3817330000000001</v>
      </c>
      <c r="F59" s="80"/>
      <c r="G59" s="86">
        <f t="shared" si="0"/>
        <v>0</v>
      </c>
    </row>
    <row r="60" spans="1:7" ht="15.75" x14ac:dyDescent="0.25">
      <c r="A60" s="71">
        <f t="shared" si="1"/>
        <v>56</v>
      </c>
      <c r="B60" s="72">
        <v>36069</v>
      </c>
      <c r="C60" s="73">
        <v>0.02</v>
      </c>
      <c r="D60" s="74">
        <f t="shared" si="5"/>
        <v>1.0002</v>
      </c>
      <c r="E60" s="70">
        <f>ROUND(PRODUCT(D60:$D$311),6)</f>
        <v>3.389189</v>
      </c>
      <c r="F60" s="80"/>
      <c r="G60" s="86">
        <f t="shared" si="0"/>
        <v>0</v>
      </c>
    </row>
    <row r="61" spans="1:7" ht="15.75" x14ac:dyDescent="0.25">
      <c r="A61" s="71">
        <f t="shared" si="1"/>
        <v>57</v>
      </c>
      <c r="B61" s="72">
        <v>36100</v>
      </c>
      <c r="C61" s="73">
        <v>-0.12</v>
      </c>
      <c r="D61" s="74">
        <f t="shared" si="5"/>
        <v>0.99880000000000002</v>
      </c>
      <c r="E61" s="70">
        <f>ROUND(PRODUCT(D61:$D$311),6)</f>
        <v>3.388512</v>
      </c>
      <c r="F61" s="80"/>
      <c r="G61" s="86">
        <f t="shared" si="0"/>
        <v>0</v>
      </c>
    </row>
    <row r="62" spans="1:7" s="84" customFormat="1" ht="15.75" x14ac:dyDescent="0.25">
      <c r="A62" s="75">
        <f t="shared" si="1"/>
        <v>58</v>
      </c>
      <c r="B62" s="76" t="s">
        <v>45</v>
      </c>
      <c r="C62" s="77">
        <f>C63</f>
        <v>0.33</v>
      </c>
      <c r="D62" s="78" t="s">
        <v>26</v>
      </c>
      <c r="E62" s="79">
        <f>ROUND(PRODUCT(D62:$D$311),6)</f>
        <v>3.3925830000000001</v>
      </c>
      <c r="F62" s="83"/>
      <c r="G62" s="86">
        <f t="shared" si="0"/>
        <v>0</v>
      </c>
    </row>
    <row r="63" spans="1:7" ht="15.75" x14ac:dyDescent="0.25">
      <c r="A63" s="71">
        <f t="shared" si="1"/>
        <v>59</v>
      </c>
      <c r="B63" s="72">
        <v>36130</v>
      </c>
      <c r="C63" s="73">
        <v>0.33</v>
      </c>
      <c r="D63" s="74">
        <f t="shared" ref="D63:D74" si="6">ROUND(1+C63/100,6)</f>
        <v>1.0033000000000001</v>
      </c>
      <c r="E63" s="70">
        <f>ROUND(PRODUCT(D63:$D$311),6)</f>
        <v>3.3925830000000001</v>
      </c>
      <c r="F63" s="80"/>
      <c r="G63" s="86">
        <f t="shared" si="0"/>
        <v>0</v>
      </c>
    </row>
    <row r="64" spans="1:7" ht="15.75" x14ac:dyDescent="0.25">
      <c r="A64" s="71">
        <f t="shared" si="1"/>
        <v>60</v>
      </c>
      <c r="B64" s="72">
        <v>36161</v>
      </c>
      <c r="C64" s="73">
        <v>0.7</v>
      </c>
      <c r="D64" s="74">
        <f t="shared" si="6"/>
        <v>1.0069999999999999</v>
      </c>
      <c r="E64" s="70">
        <f>ROUND(PRODUCT(D64:$D$311),6)</f>
        <v>3.381424</v>
      </c>
      <c r="F64" s="80"/>
      <c r="G64" s="86">
        <f t="shared" si="0"/>
        <v>0</v>
      </c>
    </row>
    <row r="65" spans="1:7" ht="15.75" x14ac:dyDescent="0.25">
      <c r="A65" s="71">
        <f t="shared" si="1"/>
        <v>61</v>
      </c>
      <c r="B65" s="72">
        <v>36192</v>
      </c>
      <c r="C65" s="73">
        <v>1.05</v>
      </c>
      <c r="D65" s="74">
        <f t="shared" si="6"/>
        <v>1.0105</v>
      </c>
      <c r="E65" s="70">
        <f>ROUND(PRODUCT(D65:$D$311),6)</f>
        <v>3.3579189999999999</v>
      </c>
      <c r="F65" s="80"/>
      <c r="G65" s="86">
        <f t="shared" si="0"/>
        <v>0</v>
      </c>
    </row>
    <row r="66" spans="1:7" ht="15.75" x14ac:dyDescent="0.25">
      <c r="A66" s="71">
        <f t="shared" si="1"/>
        <v>62</v>
      </c>
      <c r="B66" s="72">
        <v>36220</v>
      </c>
      <c r="C66" s="73">
        <v>1.1000000000000001</v>
      </c>
      <c r="D66" s="74">
        <f t="shared" si="6"/>
        <v>1.0109999999999999</v>
      </c>
      <c r="E66" s="70">
        <f>ROUND(PRODUCT(D66:$D$311),6)</f>
        <v>3.3230270000000002</v>
      </c>
      <c r="F66" s="80"/>
      <c r="G66" s="86">
        <f t="shared" si="0"/>
        <v>0</v>
      </c>
    </row>
    <row r="67" spans="1:7" ht="15.75" x14ac:dyDescent="0.25">
      <c r="A67" s="71">
        <f t="shared" si="1"/>
        <v>63</v>
      </c>
      <c r="B67" s="72">
        <v>36251</v>
      </c>
      <c r="C67" s="73">
        <v>0.56000000000000005</v>
      </c>
      <c r="D67" s="74">
        <f t="shared" si="6"/>
        <v>1.0056</v>
      </c>
      <c r="E67" s="70">
        <f>ROUND(PRODUCT(D67:$D$311),6)</f>
        <v>3.2868710000000001</v>
      </c>
      <c r="F67" s="80"/>
      <c r="G67" s="86">
        <f t="shared" si="0"/>
        <v>0</v>
      </c>
    </row>
    <row r="68" spans="1:7" ht="15.75" x14ac:dyDescent="0.25">
      <c r="A68" s="71">
        <f t="shared" si="1"/>
        <v>64</v>
      </c>
      <c r="B68" s="72">
        <v>36281</v>
      </c>
      <c r="C68" s="73">
        <v>0.3</v>
      </c>
      <c r="D68" s="74">
        <f t="shared" si="6"/>
        <v>1.0029999999999999</v>
      </c>
      <c r="E68" s="70">
        <f>ROUND(PRODUCT(D68:$D$311),6)</f>
        <v>3.268567</v>
      </c>
      <c r="F68" s="80"/>
      <c r="G68" s="86">
        <f t="shared" si="0"/>
        <v>0</v>
      </c>
    </row>
    <row r="69" spans="1:7" ht="15.75" x14ac:dyDescent="0.25">
      <c r="A69" s="71">
        <f t="shared" si="1"/>
        <v>65</v>
      </c>
      <c r="B69" s="72">
        <v>36312</v>
      </c>
      <c r="C69" s="73">
        <v>0.19</v>
      </c>
      <c r="D69" s="74">
        <f t="shared" si="6"/>
        <v>1.0019</v>
      </c>
      <c r="E69" s="70">
        <f>ROUND(PRODUCT(D69:$D$311),6)</f>
        <v>3.258791</v>
      </c>
      <c r="F69" s="80"/>
      <c r="G69" s="86">
        <f t="shared" ref="G69:G132" si="7">ROUND(F69*E69,2)</f>
        <v>0</v>
      </c>
    </row>
    <row r="70" spans="1:7" ht="15.75" x14ac:dyDescent="0.25">
      <c r="A70" s="71">
        <f t="shared" ref="A70:A133" si="8">A69+1</f>
        <v>66</v>
      </c>
      <c r="B70" s="72">
        <v>36342</v>
      </c>
      <c r="C70" s="73">
        <v>1.0900000000000001</v>
      </c>
      <c r="D70" s="74">
        <f t="shared" si="6"/>
        <v>1.0108999999999999</v>
      </c>
      <c r="E70" s="70">
        <f>ROUND(PRODUCT(D70:$D$311),6)</f>
        <v>3.2526109999999999</v>
      </c>
      <c r="F70" s="80"/>
      <c r="G70" s="86">
        <f t="shared" si="7"/>
        <v>0</v>
      </c>
    </row>
    <row r="71" spans="1:7" ht="15.75" x14ac:dyDescent="0.25">
      <c r="A71" s="71">
        <f t="shared" si="8"/>
        <v>67</v>
      </c>
      <c r="B71" s="72">
        <v>36373</v>
      </c>
      <c r="C71" s="73">
        <v>0.56000000000000005</v>
      </c>
      <c r="D71" s="74">
        <f t="shared" si="6"/>
        <v>1.0056</v>
      </c>
      <c r="E71" s="70">
        <f>ROUND(PRODUCT(D71:$D$311),6)</f>
        <v>3.2175400000000001</v>
      </c>
      <c r="F71" s="80"/>
      <c r="G71" s="86">
        <f t="shared" si="7"/>
        <v>0</v>
      </c>
    </row>
    <row r="72" spans="1:7" ht="15.75" x14ac:dyDescent="0.25">
      <c r="A72" s="71">
        <f t="shared" si="8"/>
        <v>68</v>
      </c>
      <c r="B72" s="72">
        <v>36404</v>
      </c>
      <c r="C72" s="73">
        <v>0.31</v>
      </c>
      <c r="D72" s="74">
        <f t="shared" si="6"/>
        <v>1.0031000000000001</v>
      </c>
      <c r="E72" s="70">
        <f>ROUND(PRODUCT(D72:$D$311),6)</f>
        <v>3.1996220000000002</v>
      </c>
      <c r="F72" s="80"/>
      <c r="G72" s="86">
        <f t="shared" si="7"/>
        <v>0</v>
      </c>
    </row>
    <row r="73" spans="1:7" ht="15.75" x14ac:dyDescent="0.25">
      <c r="A73" s="71">
        <f t="shared" si="8"/>
        <v>69</v>
      </c>
      <c r="B73" s="72">
        <v>36434</v>
      </c>
      <c r="C73" s="73">
        <v>1.19</v>
      </c>
      <c r="D73" s="74">
        <f t="shared" si="6"/>
        <v>1.0119</v>
      </c>
      <c r="E73" s="70">
        <f>ROUND(PRODUCT(D73:$D$311),6)</f>
        <v>3.1897340000000001</v>
      </c>
      <c r="F73" s="80"/>
      <c r="G73" s="86">
        <f t="shared" si="7"/>
        <v>0</v>
      </c>
    </row>
    <row r="74" spans="1:7" ht="15.75" x14ac:dyDescent="0.25">
      <c r="A74" s="71">
        <f t="shared" si="8"/>
        <v>70</v>
      </c>
      <c r="B74" s="72">
        <v>36465</v>
      </c>
      <c r="C74" s="73">
        <v>0.95</v>
      </c>
      <c r="D74" s="74">
        <f t="shared" si="6"/>
        <v>1.0095000000000001</v>
      </c>
      <c r="E74" s="70">
        <f>ROUND(PRODUCT(D74:$D$311),6)</f>
        <v>3.1522220000000001</v>
      </c>
      <c r="F74" s="80"/>
      <c r="G74" s="86">
        <f t="shared" si="7"/>
        <v>0</v>
      </c>
    </row>
    <row r="75" spans="1:7" s="84" customFormat="1" ht="15.75" x14ac:dyDescent="0.25">
      <c r="A75" s="75">
        <f t="shared" si="8"/>
        <v>71</v>
      </c>
      <c r="B75" s="76" t="s">
        <v>44</v>
      </c>
      <c r="C75" s="77">
        <f>C76</f>
        <v>0.6</v>
      </c>
      <c r="D75" s="78" t="s">
        <v>26</v>
      </c>
      <c r="E75" s="79">
        <f>ROUND(PRODUCT(D75:$D$311),6)</f>
        <v>3.1225580000000002</v>
      </c>
      <c r="F75" s="83"/>
      <c r="G75" s="86">
        <f t="shared" si="7"/>
        <v>0</v>
      </c>
    </row>
    <row r="76" spans="1:7" ht="15.75" x14ac:dyDescent="0.25">
      <c r="A76" s="71">
        <f t="shared" si="8"/>
        <v>72</v>
      </c>
      <c r="B76" s="72">
        <v>36495</v>
      </c>
      <c r="C76" s="73">
        <v>0.6</v>
      </c>
      <c r="D76" s="74">
        <f t="shared" ref="D76:D87" si="9">ROUND(1+C76/100,6)</f>
        <v>1.006</v>
      </c>
      <c r="E76" s="70">
        <f>ROUND(PRODUCT(D76:$D$311),6)</f>
        <v>3.1225580000000002</v>
      </c>
      <c r="F76" s="80"/>
      <c r="G76" s="86">
        <f t="shared" si="7"/>
        <v>0</v>
      </c>
    </row>
    <row r="77" spans="1:7" ht="15.75" x14ac:dyDescent="0.25">
      <c r="A77" s="71">
        <f t="shared" si="8"/>
        <v>73</v>
      </c>
      <c r="B77" s="72">
        <v>36526</v>
      </c>
      <c r="C77" s="73">
        <v>0.62</v>
      </c>
      <c r="D77" s="74">
        <f t="shared" si="9"/>
        <v>1.0062</v>
      </c>
      <c r="E77" s="70">
        <f>ROUND(PRODUCT(D77:$D$311),6)</f>
        <v>3.1039340000000002</v>
      </c>
      <c r="F77" s="80"/>
      <c r="G77" s="86">
        <f t="shared" si="7"/>
        <v>0</v>
      </c>
    </row>
    <row r="78" spans="1:7" ht="15.75" x14ac:dyDescent="0.25">
      <c r="A78" s="71">
        <f t="shared" si="8"/>
        <v>74</v>
      </c>
      <c r="B78" s="72">
        <v>36557</v>
      </c>
      <c r="C78" s="73">
        <v>0.13</v>
      </c>
      <c r="D78" s="74">
        <f t="shared" si="9"/>
        <v>1.0013000000000001</v>
      </c>
      <c r="E78" s="70">
        <f>ROUND(PRODUCT(D78:$D$311),6)</f>
        <v>3.0848089999999999</v>
      </c>
      <c r="F78" s="80"/>
      <c r="G78" s="86">
        <f t="shared" si="7"/>
        <v>0</v>
      </c>
    </row>
    <row r="79" spans="1:7" ht="15.75" x14ac:dyDescent="0.25">
      <c r="A79" s="71">
        <f t="shared" si="8"/>
        <v>75</v>
      </c>
      <c r="B79" s="72">
        <v>36586</v>
      </c>
      <c r="C79" s="73">
        <v>0.22</v>
      </c>
      <c r="D79" s="74">
        <f t="shared" si="9"/>
        <v>1.0022</v>
      </c>
      <c r="E79" s="70">
        <f>ROUND(PRODUCT(D79:$D$311),6)</f>
        <v>3.0808040000000001</v>
      </c>
      <c r="F79" s="80"/>
      <c r="G79" s="86">
        <f t="shared" si="7"/>
        <v>0</v>
      </c>
    </row>
    <row r="80" spans="1:7" ht="15.75" x14ac:dyDescent="0.25">
      <c r="A80" s="71">
        <f t="shared" si="8"/>
        <v>76</v>
      </c>
      <c r="B80" s="72">
        <v>36617</v>
      </c>
      <c r="C80" s="73">
        <v>0.42</v>
      </c>
      <c r="D80" s="74">
        <f t="shared" si="9"/>
        <v>1.0042</v>
      </c>
      <c r="E80" s="70">
        <f>ROUND(PRODUCT(D80:$D$311),6)</f>
        <v>3.0740409999999998</v>
      </c>
      <c r="F80" s="80"/>
      <c r="G80" s="86">
        <f t="shared" si="7"/>
        <v>0</v>
      </c>
    </row>
    <row r="81" spans="1:7" ht="15.75" x14ac:dyDescent="0.25">
      <c r="A81" s="71">
        <f t="shared" si="8"/>
        <v>77</v>
      </c>
      <c r="B81" s="72">
        <v>36647</v>
      </c>
      <c r="C81" s="73">
        <v>0.01</v>
      </c>
      <c r="D81" s="74">
        <f t="shared" si="9"/>
        <v>1.0001</v>
      </c>
      <c r="E81" s="70">
        <f>ROUND(PRODUCT(D81:$D$311),6)</f>
        <v>3.0611839999999999</v>
      </c>
      <c r="F81" s="80"/>
      <c r="G81" s="86">
        <f t="shared" si="7"/>
        <v>0</v>
      </c>
    </row>
    <row r="82" spans="1:7" ht="15.75" x14ac:dyDescent="0.25">
      <c r="A82" s="71">
        <f t="shared" si="8"/>
        <v>78</v>
      </c>
      <c r="B82" s="72">
        <v>36678</v>
      </c>
      <c r="C82" s="73">
        <v>0.23</v>
      </c>
      <c r="D82" s="74">
        <f t="shared" si="9"/>
        <v>1.0023</v>
      </c>
      <c r="E82" s="70">
        <f>ROUND(PRODUCT(D82:$D$311),6)</f>
        <v>3.0608780000000002</v>
      </c>
      <c r="F82" s="80"/>
      <c r="G82" s="86">
        <f t="shared" si="7"/>
        <v>0</v>
      </c>
    </row>
    <row r="83" spans="1:7" ht="15.75" x14ac:dyDescent="0.25">
      <c r="A83" s="71">
        <f t="shared" si="8"/>
        <v>79</v>
      </c>
      <c r="B83" s="72">
        <v>36708</v>
      </c>
      <c r="C83" s="73">
        <v>1.61</v>
      </c>
      <c r="D83" s="74">
        <f t="shared" si="9"/>
        <v>1.0161</v>
      </c>
      <c r="E83" s="70">
        <f>ROUND(PRODUCT(D83:$D$311),6)</f>
        <v>3.0538539999999998</v>
      </c>
      <c r="F83" s="80"/>
      <c r="G83" s="86">
        <f t="shared" si="7"/>
        <v>0</v>
      </c>
    </row>
    <row r="84" spans="1:7" ht="15.75" x14ac:dyDescent="0.25">
      <c r="A84" s="71">
        <f t="shared" si="8"/>
        <v>80</v>
      </c>
      <c r="B84" s="72">
        <v>36739</v>
      </c>
      <c r="C84" s="73">
        <v>1.31</v>
      </c>
      <c r="D84" s="74">
        <f t="shared" si="9"/>
        <v>1.0130999999999999</v>
      </c>
      <c r="E84" s="70">
        <f>ROUND(PRODUCT(D84:$D$311),6)</f>
        <v>3.0054660000000002</v>
      </c>
      <c r="F84" s="80"/>
      <c r="G84" s="86">
        <f t="shared" si="7"/>
        <v>0</v>
      </c>
    </row>
    <row r="85" spans="1:7" ht="15.75" x14ac:dyDescent="0.25">
      <c r="A85" s="71">
        <f t="shared" si="8"/>
        <v>81</v>
      </c>
      <c r="B85" s="72">
        <v>36770</v>
      </c>
      <c r="C85" s="73">
        <v>0.23</v>
      </c>
      <c r="D85" s="74">
        <f t="shared" si="9"/>
        <v>1.0023</v>
      </c>
      <c r="E85" s="70">
        <f>ROUND(PRODUCT(D85:$D$311),6)</f>
        <v>2.9666030000000001</v>
      </c>
      <c r="F85" s="80"/>
      <c r="G85" s="86">
        <f t="shared" si="7"/>
        <v>0</v>
      </c>
    </row>
    <row r="86" spans="1:7" ht="15.75" x14ac:dyDescent="0.25">
      <c r="A86" s="71">
        <f t="shared" si="8"/>
        <v>82</v>
      </c>
      <c r="B86" s="72">
        <v>36800</v>
      </c>
      <c r="C86" s="73">
        <v>0.14000000000000001</v>
      </c>
      <c r="D86" s="74">
        <f t="shared" si="9"/>
        <v>1.0014000000000001</v>
      </c>
      <c r="E86" s="70">
        <f>ROUND(PRODUCT(D86:$D$311),6)</f>
        <v>2.9597959999999999</v>
      </c>
      <c r="F86" s="80"/>
      <c r="G86" s="86">
        <f t="shared" si="7"/>
        <v>0</v>
      </c>
    </row>
    <row r="87" spans="1:7" ht="15.75" x14ac:dyDescent="0.25">
      <c r="A87" s="71">
        <f t="shared" si="8"/>
        <v>83</v>
      </c>
      <c r="B87" s="72">
        <v>36831</v>
      </c>
      <c r="C87" s="73">
        <v>0.32</v>
      </c>
      <c r="D87" s="74">
        <f t="shared" si="9"/>
        <v>1.0032000000000001</v>
      </c>
      <c r="E87" s="70">
        <f>ROUND(PRODUCT(D87:$D$311),6)</f>
        <v>2.9556580000000001</v>
      </c>
      <c r="F87" s="80"/>
      <c r="G87" s="86">
        <f t="shared" si="7"/>
        <v>0</v>
      </c>
    </row>
    <row r="88" spans="1:7" s="84" customFormat="1" ht="15.75" x14ac:dyDescent="0.25">
      <c r="A88" s="75">
        <f t="shared" si="8"/>
        <v>84</v>
      </c>
      <c r="B88" s="76" t="s">
        <v>43</v>
      </c>
      <c r="C88" s="77">
        <f>C89</f>
        <v>0.59</v>
      </c>
      <c r="D88" s="78" t="s">
        <v>26</v>
      </c>
      <c r="E88" s="79">
        <f>ROUND(PRODUCT(D88:$D$311),6)</f>
        <v>2.9462299999999999</v>
      </c>
      <c r="F88" s="83"/>
      <c r="G88" s="86">
        <f t="shared" si="7"/>
        <v>0</v>
      </c>
    </row>
    <row r="89" spans="1:7" ht="15.75" x14ac:dyDescent="0.25">
      <c r="A89" s="71">
        <f t="shared" si="8"/>
        <v>85</v>
      </c>
      <c r="B89" s="72">
        <v>36861</v>
      </c>
      <c r="C89" s="73">
        <v>0.59</v>
      </c>
      <c r="D89" s="74">
        <f t="shared" ref="D89:D100" si="10">ROUND(1+C89/100,6)</f>
        <v>1.0059</v>
      </c>
      <c r="E89" s="70">
        <f>ROUND(PRODUCT(D89:$D$311),6)</f>
        <v>2.9462299999999999</v>
      </c>
      <c r="F89" s="80"/>
      <c r="G89" s="86">
        <f t="shared" si="7"/>
        <v>0</v>
      </c>
    </row>
    <row r="90" spans="1:7" ht="15.75" x14ac:dyDescent="0.25">
      <c r="A90" s="71">
        <f t="shared" si="8"/>
        <v>86</v>
      </c>
      <c r="B90" s="72">
        <v>36892</v>
      </c>
      <c r="C90" s="73">
        <v>0.56999999999999995</v>
      </c>
      <c r="D90" s="74">
        <f t="shared" si="10"/>
        <v>1.0057</v>
      </c>
      <c r="E90" s="70">
        <f>ROUND(PRODUCT(D90:$D$311),6)</f>
        <v>2.9289489999999998</v>
      </c>
      <c r="F90" s="80"/>
      <c r="G90" s="86">
        <f t="shared" si="7"/>
        <v>0</v>
      </c>
    </row>
    <row r="91" spans="1:7" ht="15.75" x14ac:dyDescent="0.25">
      <c r="A91" s="71">
        <f t="shared" si="8"/>
        <v>87</v>
      </c>
      <c r="B91" s="72">
        <v>36923</v>
      </c>
      <c r="C91" s="73">
        <v>0.46</v>
      </c>
      <c r="D91" s="74">
        <f t="shared" si="10"/>
        <v>1.0045999999999999</v>
      </c>
      <c r="E91" s="70">
        <f>ROUND(PRODUCT(D91:$D$311),6)</f>
        <v>2.9123489999999999</v>
      </c>
      <c r="F91" s="80"/>
      <c r="G91" s="86">
        <f t="shared" si="7"/>
        <v>0</v>
      </c>
    </row>
    <row r="92" spans="1:7" ht="15.75" x14ac:dyDescent="0.25">
      <c r="A92" s="71">
        <f t="shared" si="8"/>
        <v>88</v>
      </c>
      <c r="B92" s="72">
        <v>36951</v>
      </c>
      <c r="C92" s="73">
        <v>0.38</v>
      </c>
      <c r="D92" s="74">
        <f t="shared" si="10"/>
        <v>1.0038</v>
      </c>
      <c r="E92" s="70">
        <f>ROUND(PRODUCT(D92:$D$311),6)</f>
        <v>2.8990130000000001</v>
      </c>
      <c r="F92" s="80"/>
      <c r="G92" s="86">
        <f t="shared" si="7"/>
        <v>0</v>
      </c>
    </row>
    <row r="93" spans="1:7" ht="15.75" x14ac:dyDescent="0.25">
      <c r="A93" s="71">
        <f t="shared" si="8"/>
        <v>89</v>
      </c>
      <c r="B93" s="72">
        <v>36982</v>
      </c>
      <c r="C93" s="73">
        <v>0.57999999999999996</v>
      </c>
      <c r="D93" s="74">
        <f t="shared" si="10"/>
        <v>1.0058</v>
      </c>
      <c r="E93" s="70">
        <f>ROUND(PRODUCT(D93:$D$311),6)</f>
        <v>2.888039</v>
      </c>
      <c r="F93" s="80"/>
      <c r="G93" s="86">
        <f t="shared" si="7"/>
        <v>0</v>
      </c>
    </row>
    <row r="94" spans="1:7" ht="15.75" x14ac:dyDescent="0.25">
      <c r="A94" s="71">
        <f t="shared" si="8"/>
        <v>90</v>
      </c>
      <c r="B94" s="72">
        <v>37012</v>
      </c>
      <c r="C94" s="73">
        <v>0.41</v>
      </c>
      <c r="D94" s="74">
        <f t="shared" si="10"/>
        <v>1.0041</v>
      </c>
      <c r="E94" s="70">
        <f>ROUND(PRODUCT(D94:$D$311),6)</f>
        <v>2.8713850000000001</v>
      </c>
      <c r="F94" s="80"/>
      <c r="G94" s="86">
        <f t="shared" si="7"/>
        <v>0</v>
      </c>
    </row>
    <row r="95" spans="1:7" ht="15.75" x14ac:dyDescent="0.25">
      <c r="A95" s="71">
        <f t="shared" si="8"/>
        <v>91</v>
      </c>
      <c r="B95" s="72">
        <v>37043</v>
      </c>
      <c r="C95" s="73">
        <v>0.52</v>
      </c>
      <c r="D95" s="74">
        <f t="shared" si="10"/>
        <v>1.0052000000000001</v>
      </c>
      <c r="E95" s="70">
        <f>ROUND(PRODUCT(D95:$D$311),6)</f>
        <v>2.8596599999999999</v>
      </c>
      <c r="F95" s="80"/>
      <c r="G95" s="86">
        <f t="shared" si="7"/>
        <v>0</v>
      </c>
    </row>
    <row r="96" spans="1:7" ht="15.75" x14ac:dyDescent="0.25">
      <c r="A96" s="71">
        <f t="shared" si="8"/>
        <v>92</v>
      </c>
      <c r="B96" s="72">
        <v>37073</v>
      </c>
      <c r="C96" s="73">
        <v>1.33</v>
      </c>
      <c r="D96" s="74">
        <f t="shared" si="10"/>
        <v>1.0133000000000001</v>
      </c>
      <c r="E96" s="70">
        <f>ROUND(PRODUCT(D96:$D$311),6)</f>
        <v>2.8448669999999998</v>
      </c>
      <c r="F96" s="80"/>
      <c r="G96" s="86">
        <f t="shared" si="7"/>
        <v>0</v>
      </c>
    </row>
    <row r="97" spans="1:7" ht="15.75" x14ac:dyDescent="0.25">
      <c r="A97" s="71">
        <f t="shared" si="8"/>
        <v>93</v>
      </c>
      <c r="B97" s="72">
        <v>37104</v>
      </c>
      <c r="C97" s="73">
        <v>0.7</v>
      </c>
      <c r="D97" s="74">
        <f t="shared" si="10"/>
        <v>1.0069999999999999</v>
      </c>
      <c r="E97" s="70">
        <f>ROUND(PRODUCT(D97:$D$311),6)</f>
        <v>2.8075269999999999</v>
      </c>
      <c r="F97" s="80"/>
      <c r="G97" s="86">
        <f t="shared" si="7"/>
        <v>0</v>
      </c>
    </row>
    <row r="98" spans="1:7" ht="15.75" x14ac:dyDescent="0.25">
      <c r="A98" s="71">
        <f t="shared" si="8"/>
        <v>94</v>
      </c>
      <c r="B98" s="72">
        <v>37135</v>
      </c>
      <c r="C98" s="73">
        <v>0.28000000000000003</v>
      </c>
      <c r="D98" s="74">
        <f t="shared" si="10"/>
        <v>1.0027999999999999</v>
      </c>
      <c r="E98" s="70">
        <f>ROUND(PRODUCT(D98:$D$311),6)</f>
        <v>2.788011</v>
      </c>
      <c r="F98" s="80"/>
      <c r="G98" s="86">
        <f t="shared" si="7"/>
        <v>0</v>
      </c>
    </row>
    <row r="99" spans="1:7" ht="15.75" x14ac:dyDescent="0.25">
      <c r="A99" s="71">
        <f t="shared" si="8"/>
        <v>95</v>
      </c>
      <c r="B99" s="72">
        <v>37165</v>
      </c>
      <c r="C99" s="73">
        <v>0.83</v>
      </c>
      <c r="D99" s="74">
        <f t="shared" si="10"/>
        <v>1.0083</v>
      </c>
      <c r="E99" s="70">
        <f>ROUND(PRODUCT(D99:$D$311),6)</f>
        <v>2.7802259999999999</v>
      </c>
      <c r="F99" s="80"/>
      <c r="G99" s="86">
        <f t="shared" si="7"/>
        <v>0</v>
      </c>
    </row>
    <row r="100" spans="1:7" ht="15.75" x14ac:dyDescent="0.25">
      <c r="A100" s="71">
        <f t="shared" si="8"/>
        <v>96</v>
      </c>
      <c r="B100" s="72">
        <v>37196</v>
      </c>
      <c r="C100" s="73">
        <v>0.71</v>
      </c>
      <c r="D100" s="74">
        <f t="shared" si="10"/>
        <v>1.0071000000000001</v>
      </c>
      <c r="E100" s="70">
        <f>ROUND(PRODUCT(D100:$D$311),6)</f>
        <v>2.7573400000000001</v>
      </c>
      <c r="F100" s="80"/>
      <c r="G100" s="86">
        <f t="shared" si="7"/>
        <v>0</v>
      </c>
    </row>
    <row r="101" spans="1:7" s="84" customFormat="1" ht="15.75" x14ac:dyDescent="0.25">
      <c r="A101" s="75">
        <f t="shared" si="8"/>
        <v>97</v>
      </c>
      <c r="B101" s="76" t="s">
        <v>42</v>
      </c>
      <c r="C101" s="77">
        <f>C102</f>
        <v>0.65</v>
      </c>
      <c r="D101" s="78" t="s">
        <v>26</v>
      </c>
      <c r="E101" s="79">
        <f>ROUND(PRODUCT(D101:$D$311),6)</f>
        <v>2.7379009999999999</v>
      </c>
      <c r="F101" s="83"/>
      <c r="G101" s="86">
        <f t="shared" si="7"/>
        <v>0</v>
      </c>
    </row>
    <row r="102" spans="1:7" ht="15.75" x14ac:dyDescent="0.25">
      <c r="A102" s="71">
        <f t="shared" si="8"/>
        <v>98</v>
      </c>
      <c r="B102" s="72">
        <v>37226</v>
      </c>
      <c r="C102" s="73">
        <v>0.65</v>
      </c>
      <c r="D102" s="74">
        <f t="shared" ref="D102:D113" si="11">ROUND(1+C102/100,6)</f>
        <v>1.0065</v>
      </c>
      <c r="E102" s="70">
        <f>ROUND(PRODUCT(D102:$D$311),6)</f>
        <v>2.7379009999999999</v>
      </c>
      <c r="F102" s="80"/>
      <c r="G102" s="86">
        <f t="shared" si="7"/>
        <v>0</v>
      </c>
    </row>
    <row r="103" spans="1:7" ht="15.75" x14ac:dyDescent="0.25">
      <c r="A103" s="71">
        <f t="shared" si="8"/>
        <v>99</v>
      </c>
      <c r="B103" s="72">
        <v>37257</v>
      </c>
      <c r="C103" s="73">
        <v>0.52</v>
      </c>
      <c r="D103" s="74">
        <f t="shared" si="11"/>
        <v>1.0052000000000001</v>
      </c>
      <c r="E103" s="70">
        <f>ROUND(PRODUCT(D103:$D$311),6)</f>
        <v>2.7202190000000002</v>
      </c>
      <c r="F103" s="80"/>
      <c r="G103" s="86">
        <f t="shared" si="7"/>
        <v>0</v>
      </c>
    </row>
    <row r="104" spans="1:7" ht="15.75" x14ac:dyDescent="0.25">
      <c r="A104" s="71">
        <f t="shared" si="8"/>
        <v>100</v>
      </c>
      <c r="B104" s="72">
        <v>37288</v>
      </c>
      <c r="C104" s="73">
        <v>0.36</v>
      </c>
      <c r="D104" s="74">
        <f t="shared" si="11"/>
        <v>1.0036</v>
      </c>
      <c r="E104" s="70">
        <f>ROUND(PRODUCT(D104:$D$311),6)</f>
        <v>2.7061480000000002</v>
      </c>
      <c r="F104" s="80"/>
      <c r="G104" s="86">
        <f t="shared" si="7"/>
        <v>0</v>
      </c>
    </row>
    <row r="105" spans="1:7" ht="15.75" x14ac:dyDescent="0.25">
      <c r="A105" s="71">
        <f t="shared" si="8"/>
        <v>101</v>
      </c>
      <c r="B105" s="72">
        <v>37316</v>
      </c>
      <c r="C105" s="73">
        <v>0.6</v>
      </c>
      <c r="D105" s="74">
        <f t="shared" si="11"/>
        <v>1.006</v>
      </c>
      <c r="E105" s="70">
        <f>ROUND(PRODUCT(D105:$D$311),6)</f>
        <v>2.6964399999999999</v>
      </c>
      <c r="F105" s="80"/>
      <c r="G105" s="86">
        <f t="shared" si="7"/>
        <v>0</v>
      </c>
    </row>
    <row r="106" spans="1:7" ht="15.75" x14ac:dyDescent="0.25">
      <c r="A106" s="71">
        <f t="shared" si="8"/>
        <v>102</v>
      </c>
      <c r="B106" s="72">
        <v>37347</v>
      </c>
      <c r="C106" s="73">
        <v>0.8</v>
      </c>
      <c r="D106" s="74">
        <f t="shared" si="11"/>
        <v>1.008</v>
      </c>
      <c r="E106" s="70">
        <f>ROUND(PRODUCT(D106:$D$311),6)</f>
        <v>2.680358</v>
      </c>
      <c r="F106" s="80"/>
      <c r="G106" s="86">
        <f t="shared" si="7"/>
        <v>0</v>
      </c>
    </row>
    <row r="107" spans="1:7" ht="15.75" x14ac:dyDescent="0.25">
      <c r="A107" s="71">
        <f t="shared" si="8"/>
        <v>103</v>
      </c>
      <c r="B107" s="72">
        <v>37377</v>
      </c>
      <c r="C107" s="73">
        <v>0.21</v>
      </c>
      <c r="D107" s="74">
        <f t="shared" si="11"/>
        <v>1.0021</v>
      </c>
      <c r="E107" s="70">
        <f>ROUND(PRODUCT(D107:$D$311),6)</f>
        <v>2.6590850000000001</v>
      </c>
      <c r="F107" s="80"/>
      <c r="G107" s="86">
        <f t="shared" si="7"/>
        <v>0</v>
      </c>
    </row>
    <row r="108" spans="1:7" ht="15.75" x14ac:dyDescent="0.25">
      <c r="A108" s="71">
        <f t="shared" si="8"/>
        <v>104</v>
      </c>
      <c r="B108" s="72">
        <v>37408</v>
      </c>
      <c r="C108" s="73">
        <v>0.42</v>
      </c>
      <c r="D108" s="74">
        <f t="shared" si="11"/>
        <v>1.0042</v>
      </c>
      <c r="E108" s="70">
        <f>ROUND(PRODUCT(D108:$D$311),6)</f>
        <v>2.6535129999999998</v>
      </c>
      <c r="F108" s="80"/>
      <c r="G108" s="86">
        <f t="shared" si="7"/>
        <v>0</v>
      </c>
    </row>
    <row r="109" spans="1:7" ht="15.75" x14ac:dyDescent="0.25">
      <c r="A109" s="71">
        <f t="shared" si="8"/>
        <v>105</v>
      </c>
      <c r="B109" s="72">
        <v>37438</v>
      </c>
      <c r="C109" s="73">
        <v>1.19</v>
      </c>
      <c r="D109" s="74">
        <f t="shared" si="11"/>
        <v>1.0119</v>
      </c>
      <c r="E109" s="70">
        <f>ROUND(PRODUCT(D109:$D$311),6)</f>
        <v>2.6424150000000002</v>
      </c>
      <c r="F109" s="80"/>
      <c r="G109" s="86">
        <f t="shared" si="7"/>
        <v>0</v>
      </c>
    </row>
    <row r="110" spans="1:7" ht="15.75" x14ac:dyDescent="0.25">
      <c r="A110" s="71">
        <f t="shared" si="8"/>
        <v>106</v>
      </c>
      <c r="B110" s="72">
        <v>37469</v>
      </c>
      <c r="C110" s="73">
        <v>0.65</v>
      </c>
      <c r="D110" s="74">
        <f t="shared" si="11"/>
        <v>1.0065</v>
      </c>
      <c r="E110" s="70">
        <f>ROUND(PRODUCT(D110:$D$311),6)</f>
        <v>2.6113400000000002</v>
      </c>
      <c r="F110" s="80"/>
      <c r="G110" s="86">
        <f t="shared" si="7"/>
        <v>0</v>
      </c>
    </row>
    <row r="111" spans="1:7" ht="15.75" x14ac:dyDescent="0.25">
      <c r="A111" s="71">
        <f t="shared" si="8"/>
        <v>107</v>
      </c>
      <c r="B111" s="72">
        <v>37500</v>
      </c>
      <c r="C111" s="73">
        <v>0.72</v>
      </c>
      <c r="D111" s="74">
        <f t="shared" si="11"/>
        <v>1.0072000000000001</v>
      </c>
      <c r="E111" s="70">
        <f>ROUND(PRODUCT(D111:$D$311),6)</f>
        <v>2.5944759999999998</v>
      </c>
      <c r="F111" s="80"/>
      <c r="G111" s="86">
        <f t="shared" si="7"/>
        <v>0</v>
      </c>
    </row>
    <row r="112" spans="1:7" ht="15.75" x14ac:dyDescent="0.25">
      <c r="A112" s="71">
        <f t="shared" si="8"/>
        <v>108</v>
      </c>
      <c r="B112" s="72">
        <v>37530</v>
      </c>
      <c r="C112" s="73">
        <v>1.31</v>
      </c>
      <c r="D112" s="74">
        <f t="shared" si="11"/>
        <v>1.0130999999999999</v>
      </c>
      <c r="E112" s="70">
        <f>ROUND(PRODUCT(D112:$D$311),6)</f>
        <v>2.5759289999999999</v>
      </c>
      <c r="F112" s="80"/>
      <c r="G112" s="86">
        <f t="shared" si="7"/>
        <v>0</v>
      </c>
    </row>
    <row r="113" spans="1:7" ht="15.75" x14ac:dyDescent="0.25">
      <c r="A113" s="71">
        <f t="shared" si="8"/>
        <v>109</v>
      </c>
      <c r="B113" s="72">
        <v>37561</v>
      </c>
      <c r="C113" s="73">
        <v>3.02</v>
      </c>
      <c r="D113" s="74">
        <f t="shared" si="11"/>
        <v>1.0302</v>
      </c>
      <c r="E113" s="70">
        <f>ROUND(PRODUCT(D113:$D$311),6)</f>
        <v>2.542621</v>
      </c>
      <c r="F113" s="80"/>
      <c r="G113" s="86">
        <f t="shared" si="7"/>
        <v>0</v>
      </c>
    </row>
    <row r="114" spans="1:7" s="84" customFormat="1" ht="15.75" x14ac:dyDescent="0.25">
      <c r="A114" s="75">
        <f t="shared" si="8"/>
        <v>110</v>
      </c>
      <c r="B114" s="76" t="s">
        <v>41</v>
      </c>
      <c r="C114" s="77">
        <f>C115</f>
        <v>2.1</v>
      </c>
      <c r="D114" s="78" t="s">
        <v>26</v>
      </c>
      <c r="E114" s="79">
        <f>ROUND(PRODUCT(D114:$D$311),6)</f>
        <v>2.4680849999999999</v>
      </c>
      <c r="F114" s="83"/>
      <c r="G114" s="86">
        <f t="shared" si="7"/>
        <v>0</v>
      </c>
    </row>
    <row r="115" spans="1:7" ht="15.75" x14ac:dyDescent="0.25">
      <c r="A115" s="71">
        <f t="shared" si="8"/>
        <v>111</v>
      </c>
      <c r="B115" s="72">
        <v>37591</v>
      </c>
      <c r="C115" s="73">
        <v>2.1</v>
      </c>
      <c r="D115" s="74">
        <f t="shared" ref="D115:D126" si="12">ROUND(1+C115/100,6)</f>
        <v>1.0209999999999999</v>
      </c>
      <c r="E115" s="70">
        <f>ROUND(PRODUCT(D115:$D$311),6)</f>
        <v>2.4680849999999999</v>
      </c>
      <c r="F115" s="80"/>
      <c r="G115" s="86">
        <f t="shared" si="7"/>
        <v>0</v>
      </c>
    </row>
    <row r="116" spans="1:7" ht="15.75" x14ac:dyDescent="0.25">
      <c r="A116" s="71">
        <f t="shared" si="8"/>
        <v>112</v>
      </c>
      <c r="B116" s="72">
        <v>37622</v>
      </c>
      <c r="C116" s="73">
        <v>2.25</v>
      </c>
      <c r="D116" s="74">
        <f t="shared" si="12"/>
        <v>1.0225</v>
      </c>
      <c r="E116" s="70">
        <f>ROUND(PRODUCT(D116:$D$311),6)</f>
        <v>2.4173209999999998</v>
      </c>
      <c r="F116" s="80"/>
      <c r="G116" s="86">
        <f t="shared" si="7"/>
        <v>0</v>
      </c>
    </row>
    <row r="117" spans="1:7" ht="15.75" x14ac:dyDescent="0.25">
      <c r="A117" s="71">
        <f t="shared" si="8"/>
        <v>113</v>
      </c>
      <c r="B117" s="72">
        <v>37653</v>
      </c>
      <c r="C117" s="73">
        <v>1.57</v>
      </c>
      <c r="D117" s="74">
        <f t="shared" si="12"/>
        <v>1.0157</v>
      </c>
      <c r="E117" s="70">
        <f>ROUND(PRODUCT(D117:$D$311),6)</f>
        <v>2.364128</v>
      </c>
      <c r="F117" s="80"/>
      <c r="G117" s="86">
        <f t="shared" si="7"/>
        <v>0</v>
      </c>
    </row>
    <row r="118" spans="1:7" ht="15.75" x14ac:dyDescent="0.25">
      <c r="A118" s="71">
        <f t="shared" si="8"/>
        <v>114</v>
      </c>
      <c r="B118" s="72">
        <v>37681</v>
      </c>
      <c r="C118" s="73">
        <v>1.23</v>
      </c>
      <c r="D118" s="74">
        <f t="shared" si="12"/>
        <v>1.0123</v>
      </c>
      <c r="E118" s="70">
        <f>ROUND(PRODUCT(D118:$D$311),6)</f>
        <v>2.327585</v>
      </c>
      <c r="F118" s="80"/>
      <c r="G118" s="86">
        <f t="shared" si="7"/>
        <v>0</v>
      </c>
    </row>
    <row r="119" spans="1:7" ht="15.75" x14ac:dyDescent="0.25">
      <c r="A119" s="71">
        <f t="shared" si="8"/>
        <v>115</v>
      </c>
      <c r="B119" s="72">
        <v>37712</v>
      </c>
      <c r="C119" s="73">
        <v>0.97</v>
      </c>
      <c r="D119" s="74">
        <f t="shared" si="12"/>
        <v>1.0097</v>
      </c>
      <c r="E119" s="70">
        <f>ROUND(PRODUCT(D119:$D$311),6)</f>
        <v>2.2993039999999998</v>
      </c>
      <c r="F119" s="80"/>
      <c r="G119" s="86">
        <f t="shared" si="7"/>
        <v>0</v>
      </c>
    </row>
    <row r="120" spans="1:7" ht="15.75" x14ac:dyDescent="0.25">
      <c r="A120" s="71">
        <f t="shared" si="8"/>
        <v>116</v>
      </c>
      <c r="B120" s="72">
        <v>37742</v>
      </c>
      <c r="C120" s="73">
        <v>0.61</v>
      </c>
      <c r="D120" s="74">
        <f t="shared" si="12"/>
        <v>1.0061</v>
      </c>
      <c r="E120" s="70">
        <f>ROUND(PRODUCT(D120:$D$311),6)</f>
        <v>2.277215</v>
      </c>
      <c r="F120" s="80"/>
      <c r="G120" s="86">
        <f t="shared" si="7"/>
        <v>0</v>
      </c>
    </row>
    <row r="121" spans="1:7" ht="15.75" x14ac:dyDescent="0.25">
      <c r="A121" s="71">
        <f t="shared" si="8"/>
        <v>117</v>
      </c>
      <c r="B121" s="72">
        <v>37773</v>
      </c>
      <c r="C121" s="73">
        <v>-0.15</v>
      </c>
      <c r="D121" s="74">
        <f t="shared" si="12"/>
        <v>0.99850000000000005</v>
      </c>
      <c r="E121" s="70">
        <f>ROUND(PRODUCT(D121:$D$311),6)</f>
        <v>2.2634080000000001</v>
      </c>
      <c r="F121" s="80"/>
      <c r="G121" s="86">
        <f t="shared" si="7"/>
        <v>0</v>
      </c>
    </row>
    <row r="122" spans="1:7" ht="15.75" x14ac:dyDescent="0.25">
      <c r="A122" s="71">
        <f t="shared" si="8"/>
        <v>118</v>
      </c>
      <c r="B122" s="72">
        <v>37803</v>
      </c>
      <c r="C122" s="73">
        <v>0.2</v>
      </c>
      <c r="D122" s="74">
        <f t="shared" si="12"/>
        <v>1.002</v>
      </c>
      <c r="E122" s="70">
        <f>ROUND(PRODUCT(D122:$D$311),6)</f>
        <v>2.2668080000000002</v>
      </c>
      <c r="F122" s="80"/>
      <c r="G122" s="86">
        <f t="shared" si="7"/>
        <v>0</v>
      </c>
    </row>
    <row r="123" spans="1:7" ht="15.75" x14ac:dyDescent="0.25">
      <c r="A123" s="71">
        <f t="shared" si="8"/>
        <v>119</v>
      </c>
      <c r="B123" s="72">
        <v>37834</v>
      </c>
      <c r="C123" s="73">
        <v>0.34</v>
      </c>
      <c r="D123" s="74">
        <f t="shared" si="12"/>
        <v>1.0034000000000001</v>
      </c>
      <c r="E123" s="70">
        <f>ROUND(PRODUCT(D123:$D$311),6)</f>
        <v>2.262283</v>
      </c>
      <c r="F123" s="80"/>
      <c r="G123" s="86">
        <f t="shared" si="7"/>
        <v>0</v>
      </c>
    </row>
    <row r="124" spans="1:7" ht="15.75" x14ac:dyDescent="0.25">
      <c r="A124" s="71">
        <f t="shared" si="8"/>
        <v>120</v>
      </c>
      <c r="B124" s="72">
        <v>37865</v>
      </c>
      <c r="C124" s="73">
        <v>0.78</v>
      </c>
      <c r="D124" s="74">
        <f t="shared" si="12"/>
        <v>1.0078</v>
      </c>
      <c r="E124" s="70">
        <f>ROUND(PRODUCT(D124:$D$311),6)</f>
        <v>2.2546179999999998</v>
      </c>
      <c r="F124" s="80"/>
      <c r="G124" s="86">
        <f t="shared" si="7"/>
        <v>0</v>
      </c>
    </row>
    <row r="125" spans="1:7" ht="15.75" x14ac:dyDescent="0.25">
      <c r="A125" s="71">
        <f t="shared" si="8"/>
        <v>121</v>
      </c>
      <c r="B125" s="72">
        <v>37895</v>
      </c>
      <c r="C125" s="73">
        <v>0.28999999999999998</v>
      </c>
      <c r="D125" s="74">
        <f t="shared" si="12"/>
        <v>1.0028999999999999</v>
      </c>
      <c r="E125" s="70">
        <f>ROUND(PRODUCT(D125:$D$311),6)</f>
        <v>2.237168</v>
      </c>
      <c r="F125" s="80"/>
      <c r="G125" s="86">
        <f t="shared" si="7"/>
        <v>0</v>
      </c>
    </row>
    <row r="126" spans="1:7" ht="15.75" x14ac:dyDescent="0.25">
      <c r="A126" s="71">
        <f t="shared" si="8"/>
        <v>122</v>
      </c>
      <c r="B126" s="72">
        <v>37926</v>
      </c>
      <c r="C126" s="73">
        <v>0.34</v>
      </c>
      <c r="D126" s="74">
        <f t="shared" si="12"/>
        <v>1.0034000000000001</v>
      </c>
      <c r="E126" s="70">
        <f>ROUND(PRODUCT(D126:$D$311),6)</f>
        <v>2.230699</v>
      </c>
      <c r="F126" s="80"/>
      <c r="G126" s="86">
        <f t="shared" si="7"/>
        <v>0</v>
      </c>
    </row>
    <row r="127" spans="1:7" s="84" customFormat="1" ht="15.75" x14ac:dyDescent="0.25">
      <c r="A127" s="75">
        <f t="shared" si="8"/>
        <v>123</v>
      </c>
      <c r="B127" s="76" t="s">
        <v>40</v>
      </c>
      <c r="C127" s="77">
        <f>C128</f>
        <v>0.52</v>
      </c>
      <c r="D127" s="78" t="s">
        <v>26</v>
      </c>
      <c r="E127" s="79">
        <f>ROUND(PRODUCT(D127:$D$311),6)</f>
        <v>2.2231399999999999</v>
      </c>
      <c r="F127" s="83"/>
      <c r="G127" s="86">
        <f t="shared" si="7"/>
        <v>0</v>
      </c>
    </row>
    <row r="128" spans="1:7" ht="15.75" x14ac:dyDescent="0.25">
      <c r="A128" s="71">
        <f t="shared" si="8"/>
        <v>124</v>
      </c>
      <c r="B128" s="72">
        <v>37956</v>
      </c>
      <c r="C128" s="73">
        <v>0.52</v>
      </c>
      <c r="D128" s="74">
        <f t="shared" ref="D128:D139" si="13">ROUND(1+C128/100,6)</f>
        <v>1.0052000000000001</v>
      </c>
      <c r="E128" s="70">
        <f>ROUND(PRODUCT(D128:$D$311),6)</f>
        <v>2.2231399999999999</v>
      </c>
      <c r="F128" s="80"/>
      <c r="G128" s="86">
        <f t="shared" si="7"/>
        <v>0</v>
      </c>
    </row>
    <row r="129" spans="1:7" ht="15.75" x14ac:dyDescent="0.25">
      <c r="A129" s="71">
        <f t="shared" si="8"/>
        <v>125</v>
      </c>
      <c r="B129" s="72">
        <v>37987</v>
      </c>
      <c r="C129" s="73">
        <v>0.76</v>
      </c>
      <c r="D129" s="74">
        <f t="shared" si="13"/>
        <v>1.0076000000000001</v>
      </c>
      <c r="E129" s="70">
        <f>ROUND(PRODUCT(D129:$D$311),6)</f>
        <v>2.2116400000000001</v>
      </c>
      <c r="F129" s="80"/>
      <c r="G129" s="86">
        <f t="shared" si="7"/>
        <v>0</v>
      </c>
    </row>
    <row r="130" spans="1:7" ht="15.75" x14ac:dyDescent="0.25">
      <c r="A130" s="71">
        <f t="shared" si="8"/>
        <v>126</v>
      </c>
      <c r="B130" s="72">
        <v>38018</v>
      </c>
      <c r="C130" s="73">
        <v>0.61</v>
      </c>
      <c r="D130" s="74">
        <f t="shared" si="13"/>
        <v>1.0061</v>
      </c>
      <c r="E130" s="70">
        <f>ROUND(PRODUCT(D130:$D$311),6)</f>
        <v>2.1949580000000002</v>
      </c>
      <c r="F130" s="80"/>
      <c r="G130" s="86">
        <f t="shared" si="7"/>
        <v>0</v>
      </c>
    </row>
    <row r="131" spans="1:7" ht="15.75" x14ac:dyDescent="0.25">
      <c r="A131" s="71">
        <f t="shared" si="8"/>
        <v>127</v>
      </c>
      <c r="B131" s="72">
        <v>38047</v>
      </c>
      <c r="C131" s="73">
        <v>0.47</v>
      </c>
      <c r="D131" s="74">
        <f t="shared" si="13"/>
        <v>1.0046999999999999</v>
      </c>
      <c r="E131" s="70">
        <f>ROUND(PRODUCT(D131:$D$311),6)</f>
        <v>2.1816499999999999</v>
      </c>
      <c r="F131" s="80"/>
      <c r="G131" s="86">
        <f t="shared" si="7"/>
        <v>0</v>
      </c>
    </row>
    <row r="132" spans="1:7" ht="15.75" x14ac:dyDescent="0.25">
      <c r="A132" s="71">
        <f t="shared" si="8"/>
        <v>128</v>
      </c>
      <c r="B132" s="72">
        <v>38078</v>
      </c>
      <c r="C132" s="73">
        <v>0.37</v>
      </c>
      <c r="D132" s="74">
        <f t="shared" si="13"/>
        <v>1.0037</v>
      </c>
      <c r="E132" s="70">
        <f>ROUND(PRODUCT(D132:$D$311),6)</f>
        <v>2.1714440000000002</v>
      </c>
      <c r="F132" s="80"/>
      <c r="G132" s="86">
        <f t="shared" si="7"/>
        <v>0</v>
      </c>
    </row>
    <row r="133" spans="1:7" ht="15.75" x14ac:dyDescent="0.25">
      <c r="A133" s="71">
        <f t="shared" si="8"/>
        <v>129</v>
      </c>
      <c r="B133" s="72">
        <v>38108</v>
      </c>
      <c r="C133" s="73">
        <v>0.51</v>
      </c>
      <c r="D133" s="74">
        <f t="shared" si="13"/>
        <v>1.0051000000000001</v>
      </c>
      <c r="E133" s="70">
        <f>ROUND(PRODUCT(D133:$D$311),6)</f>
        <v>2.1634389999999999</v>
      </c>
      <c r="F133" s="80"/>
      <c r="G133" s="86">
        <f t="shared" ref="G133:G196" si="14">ROUND(F133*E133,2)</f>
        <v>0</v>
      </c>
    </row>
    <row r="134" spans="1:7" ht="15.75" x14ac:dyDescent="0.25">
      <c r="A134" s="71">
        <f t="shared" ref="A134:A197" si="15">A133+1</f>
        <v>130</v>
      </c>
      <c r="B134" s="72">
        <v>38139</v>
      </c>
      <c r="C134" s="73">
        <v>0.71</v>
      </c>
      <c r="D134" s="74">
        <f t="shared" si="13"/>
        <v>1.0071000000000001</v>
      </c>
      <c r="E134" s="70">
        <f>ROUND(PRODUCT(D134:$D$311),6)</f>
        <v>2.1524619999999999</v>
      </c>
      <c r="F134" s="80"/>
      <c r="G134" s="86">
        <f t="shared" si="14"/>
        <v>0</v>
      </c>
    </row>
    <row r="135" spans="1:7" ht="15.75" x14ac:dyDescent="0.25">
      <c r="A135" s="71">
        <f t="shared" si="15"/>
        <v>131</v>
      </c>
      <c r="B135" s="72">
        <v>38169</v>
      </c>
      <c r="C135" s="73">
        <v>0.91</v>
      </c>
      <c r="D135" s="74">
        <f t="shared" si="13"/>
        <v>1.0091000000000001</v>
      </c>
      <c r="E135" s="70">
        <f>ROUND(PRODUCT(D135:$D$311),6)</f>
        <v>2.1372870000000002</v>
      </c>
      <c r="F135" s="80"/>
      <c r="G135" s="86">
        <f t="shared" si="14"/>
        <v>0</v>
      </c>
    </row>
    <row r="136" spans="1:7" ht="15.75" x14ac:dyDescent="0.25">
      <c r="A136" s="71">
        <f t="shared" si="15"/>
        <v>132</v>
      </c>
      <c r="B136" s="72">
        <v>38200</v>
      </c>
      <c r="C136" s="73">
        <v>0.69</v>
      </c>
      <c r="D136" s="74">
        <f t="shared" si="13"/>
        <v>1.0068999999999999</v>
      </c>
      <c r="E136" s="70">
        <f>ROUND(PRODUCT(D136:$D$311),6)</f>
        <v>2.1180129999999999</v>
      </c>
      <c r="F136" s="80"/>
      <c r="G136" s="86">
        <f t="shared" si="14"/>
        <v>0</v>
      </c>
    </row>
    <row r="137" spans="1:7" ht="15.75" x14ac:dyDescent="0.25">
      <c r="A137" s="71">
        <f t="shared" si="15"/>
        <v>133</v>
      </c>
      <c r="B137" s="72">
        <v>38231</v>
      </c>
      <c r="C137" s="73">
        <v>0.33</v>
      </c>
      <c r="D137" s="74">
        <f t="shared" si="13"/>
        <v>1.0033000000000001</v>
      </c>
      <c r="E137" s="70">
        <f>ROUND(PRODUCT(D137:$D$311),6)</f>
        <v>2.1034989999999998</v>
      </c>
      <c r="F137" s="80"/>
      <c r="G137" s="86">
        <f t="shared" si="14"/>
        <v>0</v>
      </c>
    </row>
    <row r="138" spans="1:7" ht="15.75" x14ac:dyDescent="0.25">
      <c r="A138" s="71">
        <f t="shared" si="15"/>
        <v>134</v>
      </c>
      <c r="B138" s="72">
        <v>38261</v>
      </c>
      <c r="C138" s="73">
        <v>0.44</v>
      </c>
      <c r="D138" s="74">
        <f t="shared" si="13"/>
        <v>1.0044</v>
      </c>
      <c r="E138" s="70">
        <f>ROUND(PRODUCT(D138:$D$311),6)</f>
        <v>2.0965799999999999</v>
      </c>
      <c r="F138" s="80"/>
      <c r="G138" s="86">
        <f t="shared" si="14"/>
        <v>0</v>
      </c>
    </row>
    <row r="139" spans="1:7" ht="15.75" x14ac:dyDescent="0.25">
      <c r="A139" s="71">
        <f t="shared" si="15"/>
        <v>135</v>
      </c>
      <c r="B139" s="72">
        <v>38292</v>
      </c>
      <c r="C139" s="73">
        <v>0.69</v>
      </c>
      <c r="D139" s="74">
        <f t="shared" si="13"/>
        <v>1.0068999999999999</v>
      </c>
      <c r="E139" s="70">
        <f>ROUND(PRODUCT(D139:$D$311),6)</f>
        <v>2.087396</v>
      </c>
      <c r="F139" s="80"/>
      <c r="G139" s="86">
        <f t="shared" si="14"/>
        <v>0</v>
      </c>
    </row>
    <row r="140" spans="1:7" s="84" customFormat="1" ht="15.75" x14ac:dyDescent="0.25">
      <c r="A140" s="75">
        <f t="shared" si="15"/>
        <v>136</v>
      </c>
      <c r="B140" s="76" t="s">
        <v>39</v>
      </c>
      <c r="C140" s="77">
        <f>C141</f>
        <v>0.86</v>
      </c>
      <c r="D140" s="78" t="s">
        <v>26</v>
      </c>
      <c r="E140" s="79">
        <f>ROUND(PRODUCT(D140:$D$311),6)</f>
        <v>2.0730909999999998</v>
      </c>
      <c r="F140" s="83"/>
      <c r="G140" s="86">
        <f t="shared" si="14"/>
        <v>0</v>
      </c>
    </row>
    <row r="141" spans="1:7" ht="15.75" x14ac:dyDescent="0.25">
      <c r="A141" s="71">
        <f t="shared" si="15"/>
        <v>137</v>
      </c>
      <c r="B141" s="72">
        <v>38322</v>
      </c>
      <c r="C141" s="73">
        <v>0.86</v>
      </c>
      <c r="D141" s="74">
        <f t="shared" ref="D141:D152" si="16">ROUND(1+C141/100,6)</f>
        <v>1.0085999999999999</v>
      </c>
      <c r="E141" s="70">
        <f>ROUND(PRODUCT(D141:$D$311),6)</f>
        <v>2.0730909999999998</v>
      </c>
      <c r="F141" s="80"/>
      <c r="G141" s="86">
        <f t="shared" si="14"/>
        <v>0</v>
      </c>
    </row>
    <row r="142" spans="1:7" ht="15.75" x14ac:dyDescent="0.25">
      <c r="A142" s="71">
        <f t="shared" si="15"/>
        <v>138</v>
      </c>
      <c r="B142" s="72">
        <v>38353</v>
      </c>
      <c r="C142" s="73">
        <v>0.57999999999999996</v>
      </c>
      <c r="D142" s="74">
        <f t="shared" si="16"/>
        <v>1.0058</v>
      </c>
      <c r="E142" s="70">
        <f>ROUND(PRODUCT(D142:$D$311),6)</f>
        <v>2.055415</v>
      </c>
      <c r="F142" s="80"/>
      <c r="G142" s="86">
        <f t="shared" si="14"/>
        <v>0</v>
      </c>
    </row>
    <row r="143" spans="1:7" ht="15.75" x14ac:dyDescent="0.25">
      <c r="A143" s="71">
        <f t="shared" si="15"/>
        <v>139</v>
      </c>
      <c r="B143" s="72">
        <v>38384</v>
      </c>
      <c r="C143" s="73">
        <v>0.59</v>
      </c>
      <c r="D143" s="74">
        <f t="shared" si="16"/>
        <v>1.0059</v>
      </c>
      <c r="E143" s="70">
        <f>ROUND(PRODUCT(D143:$D$311),6)</f>
        <v>2.0435620000000001</v>
      </c>
      <c r="F143" s="80"/>
      <c r="G143" s="86">
        <f t="shared" si="14"/>
        <v>0</v>
      </c>
    </row>
    <row r="144" spans="1:7" ht="15.75" x14ac:dyDescent="0.25">
      <c r="A144" s="71">
        <f t="shared" si="15"/>
        <v>140</v>
      </c>
      <c r="B144" s="72">
        <v>38412</v>
      </c>
      <c r="C144" s="73">
        <v>0.61</v>
      </c>
      <c r="D144" s="74">
        <f t="shared" si="16"/>
        <v>1.0061</v>
      </c>
      <c r="E144" s="70">
        <f>ROUND(PRODUCT(D144:$D$311),6)</f>
        <v>2.0315759999999998</v>
      </c>
      <c r="F144" s="80"/>
      <c r="G144" s="86">
        <f t="shared" si="14"/>
        <v>0</v>
      </c>
    </row>
    <row r="145" spans="1:7" ht="15.75" x14ac:dyDescent="0.25">
      <c r="A145" s="71">
        <f t="shared" si="15"/>
        <v>141</v>
      </c>
      <c r="B145" s="72">
        <v>38443</v>
      </c>
      <c r="C145" s="73">
        <v>0.87</v>
      </c>
      <c r="D145" s="74">
        <f t="shared" si="16"/>
        <v>1.0086999999999999</v>
      </c>
      <c r="E145" s="70">
        <f>ROUND(PRODUCT(D145:$D$311),6)</f>
        <v>2.0192580000000002</v>
      </c>
      <c r="F145" s="80"/>
      <c r="G145" s="86">
        <f t="shared" si="14"/>
        <v>0</v>
      </c>
    </row>
    <row r="146" spans="1:7" ht="15.75" x14ac:dyDescent="0.25">
      <c r="A146" s="71">
        <f t="shared" si="15"/>
        <v>142</v>
      </c>
      <c r="B146" s="72">
        <v>38473</v>
      </c>
      <c r="C146" s="73">
        <v>0.49</v>
      </c>
      <c r="D146" s="74">
        <f t="shared" si="16"/>
        <v>1.0048999999999999</v>
      </c>
      <c r="E146" s="70">
        <f>ROUND(PRODUCT(D146:$D$311),6)</f>
        <v>2.0018419999999999</v>
      </c>
      <c r="F146" s="80"/>
      <c r="G146" s="86">
        <f t="shared" si="14"/>
        <v>0</v>
      </c>
    </row>
    <row r="147" spans="1:7" ht="15.75" x14ac:dyDescent="0.25">
      <c r="A147" s="71">
        <f t="shared" si="15"/>
        <v>143</v>
      </c>
      <c r="B147" s="72">
        <v>38504</v>
      </c>
      <c r="C147" s="73">
        <v>-0.02</v>
      </c>
      <c r="D147" s="74">
        <f t="shared" si="16"/>
        <v>0.99980000000000002</v>
      </c>
      <c r="E147" s="70">
        <f>ROUND(PRODUCT(D147:$D$311),6)</f>
        <v>1.992081</v>
      </c>
      <c r="F147" s="80"/>
      <c r="G147" s="86">
        <f t="shared" si="14"/>
        <v>0</v>
      </c>
    </row>
    <row r="148" spans="1:7" ht="15.75" x14ac:dyDescent="0.25">
      <c r="A148" s="71">
        <f t="shared" si="15"/>
        <v>144</v>
      </c>
      <c r="B148" s="72">
        <v>38534</v>
      </c>
      <c r="C148" s="73">
        <v>0.25</v>
      </c>
      <c r="D148" s="74">
        <f t="shared" si="16"/>
        <v>1.0024999999999999</v>
      </c>
      <c r="E148" s="70">
        <f>ROUND(PRODUCT(D148:$D$311),6)</f>
        <v>1.99248</v>
      </c>
      <c r="F148" s="80"/>
      <c r="G148" s="86">
        <f t="shared" si="14"/>
        <v>0</v>
      </c>
    </row>
    <row r="149" spans="1:7" ht="15.75" x14ac:dyDescent="0.25">
      <c r="A149" s="71">
        <f t="shared" si="15"/>
        <v>145</v>
      </c>
      <c r="B149" s="72">
        <v>38565</v>
      </c>
      <c r="C149" s="73">
        <v>0.17</v>
      </c>
      <c r="D149" s="74">
        <f t="shared" si="16"/>
        <v>1.0017</v>
      </c>
      <c r="E149" s="70">
        <f>ROUND(PRODUCT(D149:$D$311),6)</f>
        <v>1.987511</v>
      </c>
      <c r="F149" s="80"/>
      <c r="G149" s="86">
        <f t="shared" si="14"/>
        <v>0</v>
      </c>
    </row>
    <row r="150" spans="1:7" ht="15.75" x14ac:dyDescent="0.25">
      <c r="A150" s="71">
        <f t="shared" si="15"/>
        <v>146</v>
      </c>
      <c r="B150" s="72">
        <v>38596</v>
      </c>
      <c r="C150" s="73">
        <v>0.35</v>
      </c>
      <c r="D150" s="74">
        <f t="shared" si="16"/>
        <v>1.0035000000000001</v>
      </c>
      <c r="E150" s="70">
        <f>ROUND(PRODUCT(D150:$D$311),6)</f>
        <v>1.984138</v>
      </c>
      <c r="F150" s="80"/>
      <c r="G150" s="86">
        <f t="shared" si="14"/>
        <v>0</v>
      </c>
    </row>
    <row r="151" spans="1:7" ht="15.75" x14ac:dyDescent="0.25">
      <c r="A151" s="71">
        <f t="shared" si="15"/>
        <v>147</v>
      </c>
      <c r="B151" s="72">
        <v>38626</v>
      </c>
      <c r="C151" s="73">
        <v>0.75</v>
      </c>
      <c r="D151" s="74">
        <f t="shared" si="16"/>
        <v>1.0075000000000001</v>
      </c>
      <c r="E151" s="70">
        <f>ROUND(PRODUCT(D151:$D$311),6)</f>
        <v>1.9772179999999999</v>
      </c>
      <c r="F151" s="80"/>
      <c r="G151" s="86">
        <f t="shared" si="14"/>
        <v>0</v>
      </c>
    </row>
    <row r="152" spans="1:7" ht="15.75" x14ac:dyDescent="0.25">
      <c r="A152" s="71">
        <f t="shared" si="15"/>
        <v>148</v>
      </c>
      <c r="B152" s="72">
        <v>38657</v>
      </c>
      <c r="C152" s="73">
        <v>0.55000000000000004</v>
      </c>
      <c r="D152" s="74">
        <f t="shared" si="16"/>
        <v>1.0055000000000001</v>
      </c>
      <c r="E152" s="70">
        <f>ROUND(PRODUCT(D152:$D$311),6)</f>
        <v>1.962499</v>
      </c>
      <c r="F152" s="80"/>
      <c r="G152" s="86">
        <f t="shared" si="14"/>
        <v>0</v>
      </c>
    </row>
    <row r="153" spans="1:7" s="84" customFormat="1" ht="15.75" x14ac:dyDescent="0.25">
      <c r="A153" s="75">
        <f t="shared" si="15"/>
        <v>149</v>
      </c>
      <c r="B153" s="76" t="s">
        <v>38</v>
      </c>
      <c r="C153" s="77">
        <f>C154</f>
        <v>0.36</v>
      </c>
      <c r="D153" s="78" t="s">
        <v>26</v>
      </c>
      <c r="E153" s="79">
        <f>ROUND(PRODUCT(D153:$D$311),6)</f>
        <v>1.9517640000000001</v>
      </c>
      <c r="F153" s="83"/>
      <c r="G153" s="86">
        <f t="shared" si="14"/>
        <v>0</v>
      </c>
    </row>
    <row r="154" spans="1:7" ht="15.75" x14ac:dyDescent="0.25">
      <c r="A154" s="71">
        <f t="shared" si="15"/>
        <v>150</v>
      </c>
      <c r="B154" s="72">
        <v>38687</v>
      </c>
      <c r="C154" s="73">
        <v>0.36</v>
      </c>
      <c r="D154" s="74">
        <f t="shared" ref="D154:D165" si="17">ROUND(1+C154/100,6)</f>
        <v>1.0036</v>
      </c>
      <c r="E154" s="70">
        <f>ROUND(PRODUCT(D154:$D$311),6)</f>
        <v>1.9517640000000001</v>
      </c>
      <c r="F154" s="80"/>
      <c r="G154" s="86">
        <f t="shared" si="14"/>
        <v>0</v>
      </c>
    </row>
    <row r="155" spans="1:7" ht="15.75" x14ac:dyDescent="0.25">
      <c r="A155" s="71">
        <f t="shared" si="15"/>
        <v>151</v>
      </c>
      <c r="B155" s="72">
        <v>38718</v>
      </c>
      <c r="C155" s="73">
        <v>0.59</v>
      </c>
      <c r="D155" s="74">
        <f t="shared" si="17"/>
        <v>1.0059</v>
      </c>
      <c r="E155" s="70">
        <f>ROUND(PRODUCT(D155:$D$311),6)</f>
        <v>1.944763</v>
      </c>
      <c r="F155" s="80"/>
      <c r="G155" s="86">
        <f t="shared" si="14"/>
        <v>0</v>
      </c>
    </row>
    <row r="156" spans="1:7" ht="15.75" x14ac:dyDescent="0.25">
      <c r="A156" s="71">
        <f t="shared" si="15"/>
        <v>152</v>
      </c>
      <c r="B156" s="72">
        <v>38749</v>
      </c>
      <c r="C156" s="73">
        <v>0.41</v>
      </c>
      <c r="D156" s="74">
        <f t="shared" si="17"/>
        <v>1.0041</v>
      </c>
      <c r="E156" s="70">
        <f>ROUND(PRODUCT(D156:$D$311),6)</f>
        <v>1.9333560000000001</v>
      </c>
      <c r="F156" s="80"/>
      <c r="G156" s="86">
        <f t="shared" si="14"/>
        <v>0</v>
      </c>
    </row>
    <row r="157" spans="1:7" ht="15.75" x14ac:dyDescent="0.25">
      <c r="A157" s="71">
        <f t="shared" si="15"/>
        <v>153</v>
      </c>
      <c r="B157" s="72">
        <v>38777</v>
      </c>
      <c r="C157" s="73">
        <v>0.43</v>
      </c>
      <c r="D157" s="74">
        <f t="shared" si="17"/>
        <v>1.0043</v>
      </c>
      <c r="E157" s="70">
        <f>ROUND(PRODUCT(D157:$D$311),6)</f>
        <v>1.925462</v>
      </c>
      <c r="F157" s="80"/>
      <c r="G157" s="86">
        <f t="shared" si="14"/>
        <v>0</v>
      </c>
    </row>
    <row r="158" spans="1:7" ht="15.75" x14ac:dyDescent="0.25">
      <c r="A158" s="71">
        <f t="shared" si="15"/>
        <v>154</v>
      </c>
      <c r="B158" s="72">
        <v>38808</v>
      </c>
      <c r="C158" s="73">
        <v>0.21</v>
      </c>
      <c r="D158" s="74">
        <f t="shared" si="17"/>
        <v>1.0021</v>
      </c>
      <c r="E158" s="70">
        <f>ROUND(PRODUCT(D158:$D$311),6)</f>
        <v>1.9172180000000001</v>
      </c>
      <c r="F158" s="80"/>
      <c r="G158" s="86">
        <f t="shared" si="14"/>
        <v>0</v>
      </c>
    </row>
    <row r="159" spans="1:7" ht="15.75" x14ac:dyDescent="0.25">
      <c r="A159" s="71">
        <f t="shared" si="15"/>
        <v>155</v>
      </c>
      <c r="B159" s="72">
        <v>38838</v>
      </c>
      <c r="C159" s="73">
        <v>0.1</v>
      </c>
      <c r="D159" s="74">
        <f t="shared" si="17"/>
        <v>1.0009999999999999</v>
      </c>
      <c r="E159" s="70">
        <f>ROUND(PRODUCT(D159:$D$311),6)</f>
        <v>1.9132</v>
      </c>
      <c r="F159" s="80"/>
      <c r="G159" s="86">
        <f t="shared" si="14"/>
        <v>0</v>
      </c>
    </row>
    <row r="160" spans="1:7" ht="15.75" x14ac:dyDescent="0.25">
      <c r="A160" s="71">
        <f t="shared" si="15"/>
        <v>156</v>
      </c>
      <c r="B160" s="72">
        <v>38869</v>
      </c>
      <c r="C160" s="73">
        <v>-0.21</v>
      </c>
      <c r="D160" s="74">
        <f t="shared" si="17"/>
        <v>0.99790000000000001</v>
      </c>
      <c r="E160" s="70">
        <f>ROUND(PRODUCT(D160:$D$311),6)</f>
        <v>1.911289</v>
      </c>
      <c r="F160" s="80"/>
      <c r="G160" s="86">
        <f t="shared" si="14"/>
        <v>0</v>
      </c>
    </row>
    <row r="161" spans="1:7" ht="15.75" x14ac:dyDescent="0.25">
      <c r="A161" s="71">
        <f t="shared" si="15"/>
        <v>157</v>
      </c>
      <c r="B161" s="72">
        <v>38899</v>
      </c>
      <c r="C161" s="73">
        <v>0.19</v>
      </c>
      <c r="D161" s="74">
        <f t="shared" si="17"/>
        <v>1.0019</v>
      </c>
      <c r="E161" s="70">
        <f>ROUND(PRODUCT(D161:$D$311),6)</f>
        <v>1.915311</v>
      </c>
      <c r="F161" s="80"/>
      <c r="G161" s="86">
        <f t="shared" si="14"/>
        <v>0</v>
      </c>
    </row>
    <row r="162" spans="1:7" ht="15.75" x14ac:dyDescent="0.25">
      <c r="A162" s="71">
        <f t="shared" si="15"/>
        <v>158</v>
      </c>
      <c r="B162" s="72">
        <v>38930</v>
      </c>
      <c r="C162" s="73">
        <v>0.05</v>
      </c>
      <c r="D162" s="74">
        <f t="shared" si="17"/>
        <v>1.0004999999999999</v>
      </c>
      <c r="E162" s="70">
        <f>ROUND(PRODUCT(D162:$D$311),6)</f>
        <v>1.9116789999999999</v>
      </c>
      <c r="F162" s="80"/>
      <c r="G162" s="86">
        <f t="shared" si="14"/>
        <v>0</v>
      </c>
    </row>
    <row r="163" spans="1:7" ht="15.75" x14ac:dyDescent="0.25">
      <c r="A163" s="71">
        <f t="shared" si="15"/>
        <v>159</v>
      </c>
      <c r="B163" s="72">
        <v>38961</v>
      </c>
      <c r="C163" s="73">
        <v>0.21</v>
      </c>
      <c r="D163" s="74">
        <f t="shared" si="17"/>
        <v>1.0021</v>
      </c>
      <c r="E163" s="70">
        <f>ROUND(PRODUCT(D163:$D$311),6)</f>
        <v>1.9107229999999999</v>
      </c>
      <c r="F163" s="80"/>
      <c r="G163" s="86">
        <f t="shared" si="14"/>
        <v>0</v>
      </c>
    </row>
    <row r="164" spans="1:7" ht="15.75" x14ac:dyDescent="0.25">
      <c r="A164" s="71">
        <f t="shared" si="15"/>
        <v>160</v>
      </c>
      <c r="B164" s="72">
        <v>38991</v>
      </c>
      <c r="C164" s="73">
        <v>0.33</v>
      </c>
      <c r="D164" s="74">
        <f t="shared" si="17"/>
        <v>1.0033000000000001</v>
      </c>
      <c r="E164" s="70">
        <f>ROUND(PRODUCT(D164:$D$311),6)</f>
        <v>1.9067190000000001</v>
      </c>
      <c r="F164" s="80"/>
      <c r="G164" s="86">
        <f t="shared" si="14"/>
        <v>0</v>
      </c>
    </row>
    <row r="165" spans="1:7" ht="15.75" x14ac:dyDescent="0.25">
      <c r="A165" s="71">
        <f t="shared" si="15"/>
        <v>161</v>
      </c>
      <c r="B165" s="72">
        <v>39022</v>
      </c>
      <c r="C165" s="73">
        <v>0.31</v>
      </c>
      <c r="D165" s="74">
        <f t="shared" si="17"/>
        <v>1.0031000000000001</v>
      </c>
      <c r="E165" s="70">
        <f>ROUND(PRODUCT(D165:$D$311),6)</f>
        <v>1.9004479999999999</v>
      </c>
      <c r="F165" s="80"/>
      <c r="G165" s="86">
        <f t="shared" si="14"/>
        <v>0</v>
      </c>
    </row>
    <row r="166" spans="1:7" s="84" customFormat="1" ht="15.75" x14ac:dyDescent="0.25">
      <c r="A166" s="75">
        <f t="shared" si="15"/>
        <v>162</v>
      </c>
      <c r="B166" s="76" t="s">
        <v>37</v>
      </c>
      <c r="C166" s="77">
        <f>C167</f>
        <v>0.48</v>
      </c>
      <c r="D166" s="78" t="s">
        <v>26</v>
      </c>
      <c r="E166" s="79">
        <f>ROUND(PRODUCT(D166:$D$311),6)</f>
        <v>1.8945749999999999</v>
      </c>
      <c r="F166" s="83"/>
      <c r="G166" s="86">
        <f t="shared" si="14"/>
        <v>0</v>
      </c>
    </row>
    <row r="167" spans="1:7" ht="15.75" x14ac:dyDescent="0.25">
      <c r="A167" s="71">
        <f t="shared" si="15"/>
        <v>163</v>
      </c>
      <c r="B167" s="72">
        <v>39052</v>
      </c>
      <c r="C167" s="73">
        <v>0.48</v>
      </c>
      <c r="D167" s="74">
        <f t="shared" ref="D167:D178" si="18">ROUND(1+C167/100,6)</f>
        <v>1.0047999999999999</v>
      </c>
      <c r="E167" s="70">
        <f>ROUND(PRODUCT(D167:$D$311),6)</f>
        <v>1.8945749999999999</v>
      </c>
      <c r="F167" s="80"/>
      <c r="G167" s="86">
        <f t="shared" si="14"/>
        <v>0</v>
      </c>
    </row>
    <row r="168" spans="1:7" ht="15.75" x14ac:dyDescent="0.25">
      <c r="A168" s="71">
        <f t="shared" si="15"/>
        <v>164</v>
      </c>
      <c r="B168" s="72">
        <v>39083</v>
      </c>
      <c r="C168" s="73">
        <v>0.44</v>
      </c>
      <c r="D168" s="74">
        <f t="shared" si="18"/>
        <v>1.0044</v>
      </c>
      <c r="E168" s="70">
        <f>ROUND(PRODUCT(D168:$D$311),6)</f>
        <v>1.885524</v>
      </c>
      <c r="F168" s="80"/>
      <c r="G168" s="86">
        <f t="shared" si="14"/>
        <v>0</v>
      </c>
    </row>
    <row r="169" spans="1:7" ht="15.75" x14ac:dyDescent="0.25">
      <c r="A169" s="71">
        <f t="shared" si="15"/>
        <v>165</v>
      </c>
      <c r="B169" s="72">
        <v>39114</v>
      </c>
      <c r="C169" s="73">
        <v>0.44</v>
      </c>
      <c r="D169" s="74">
        <f t="shared" si="18"/>
        <v>1.0044</v>
      </c>
      <c r="E169" s="70">
        <f>ROUND(PRODUCT(D169:$D$311),6)</f>
        <v>1.877264</v>
      </c>
      <c r="F169" s="80"/>
      <c r="G169" s="86">
        <f t="shared" si="14"/>
        <v>0</v>
      </c>
    </row>
    <row r="170" spans="1:7" ht="15.75" x14ac:dyDescent="0.25">
      <c r="A170" s="71">
        <f t="shared" si="15"/>
        <v>166</v>
      </c>
      <c r="B170" s="72">
        <v>39142</v>
      </c>
      <c r="C170" s="73">
        <v>0.37</v>
      </c>
      <c r="D170" s="74">
        <f t="shared" si="18"/>
        <v>1.0037</v>
      </c>
      <c r="E170" s="70">
        <f>ROUND(PRODUCT(D170:$D$311),6)</f>
        <v>1.86904</v>
      </c>
      <c r="F170" s="80"/>
      <c r="G170" s="86">
        <f t="shared" si="14"/>
        <v>0</v>
      </c>
    </row>
    <row r="171" spans="1:7" ht="15.75" x14ac:dyDescent="0.25">
      <c r="A171" s="71">
        <f t="shared" si="15"/>
        <v>167</v>
      </c>
      <c r="B171" s="72">
        <v>39173</v>
      </c>
      <c r="C171" s="73">
        <v>0.25</v>
      </c>
      <c r="D171" s="74">
        <f t="shared" si="18"/>
        <v>1.0024999999999999</v>
      </c>
      <c r="E171" s="70">
        <f>ROUND(PRODUCT(D171:$D$311),6)</f>
        <v>1.86215</v>
      </c>
      <c r="F171" s="80"/>
      <c r="G171" s="86">
        <f t="shared" si="14"/>
        <v>0</v>
      </c>
    </row>
    <row r="172" spans="1:7" ht="15.75" x14ac:dyDescent="0.25">
      <c r="A172" s="71">
        <f t="shared" si="15"/>
        <v>168</v>
      </c>
      <c r="B172" s="72">
        <v>39203</v>
      </c>
      <c r="C172" s="73">
        <v>0.28000000000000003</v>
      </c>
      <c r="D172" s="74">
        <f t="shared" si="18"/>
        <v>1.0027999999999999</v>
      </c>
      <c r="E172" s="70">
        <f>ROUND(PRODUCT(D172:$D$311),6)</f>
        <v>1.857507</v>
      </c>
      <c r="F172" s="80"/>
      <c r="G172" s="86">
        <f t="shared" si="14"/>
        <v>0</v>
      </c>
    </row>
    <row r="173" spans="1:7" ht="15.75" x14ac:dyDescent="0.25">
      <c r="A173" s="71">
        <f t="shared" si="15"/>
        <v>169</v>
      </c>
      <c r="B173" s="72">
        <v>39234</v>
      </c>
      <c r="C173" s="73">
        <v>0.28000000000000003</v>
      </c>
      <c r="D173" s="74">
        <f t="shared" si="18"/>
        <v>1.0027999999999999</v>
      </c>
      <c r="E173" s="70">
        <f>ROUND(PRODUCT(D173:$D$311),6)</f>
        <v>1.85232</v>
      </c>
      <c r="F173" s="80"/>
      <c r="G173" s="86">
        <f t="shared" si="14"/>
        <v>0</v>
      </c>
    </row>
    <row r="174" spans="1:7" ht="15.75" x14ac:dyDescent="0.25">
      <c r="A174" s="71">
        <f t="shared" si="15"/>
        <v>170</v>
      </c>
      <c r="B174" s="72">
        <v>39264</v>
      </c>
      <c r="C174" s="73">
        <v>0.24</v>
      </c>
      <c r="D174" s="74">
        <f t="shared" si="18"/>
        <v>1.0024</v>
      </c>
      <c r="E174" s="70">
        <f>ROUND(PRODUCT(D174:$D$311),6)</f>
        <v>1.847148</v>
      </c>
      <c r="F174" s="80"/>
      <c r="G174" s="86">
        <f t="shared" si="14"/>
        <v>0</v>
      </c>
    </row>
    <row r="175" spans="1:7" ht="15.75" x14ac:dyDescent="0.25">
      <c r="A175" s="71">
        <f t="shared" si="15"/>
        <v>171</v>
      </c>
      <c r="B175" s="72">
        <v>39295</v>
      </c>
      <c r="C175" s="73">
        <v>0.47</v>
      </c>
      <c r="D175" s="74">
        <f t="shared" si="18"/>
        <v>1.0046999999999999</v>
      </c>
      <c r="E175" s="70">
        <f>ROUND(PRODUCT(D175:$D$311),6)</f>
        <v>1.8427260000000001</v>
      </c>
      <c r="F175" s="80"/>
      <c r="G175" s="86">
        <f t="shared" si="14"/>
        <v>0</v>
      </c>
    </row>
    <row r="176" spans="1:7" ht="15.75" x14ac:dyDescent="0.25">
      <c r="A176" s="71">
        <f t="shared" si="15"/>
        <v>172</v>
      </c>
      <c r="B176" s="72">
        <v>39326</v>
      </c>
      <c r="C176" s="73">
        <v>0.18</v>
      </c>
      <c r="D176" s="74">
        <f t="shared" si="18"/>
        <v>1.0018</v>
      </c>
      <c r="E176" s="70">
        <f>ROUND(PRODUCT(D176:$D$311),6)</f>
        <v>1.8341050000000001</v>
      </c>
      <c r="F176" s="80"/>
      <c r="G176" s="86">
        <f t="shared" si="14"/>
        <v>0</v>
      </c>
    </row>
    <row r="177" spans="1:7" ht="15.75" x14ac:dyDescent="0.25">
      <c r="A177" s="71">
        <f t="shared" si="15"/>
        <v>173</v>
      </c>
      <c r="B177" s="72">
        <v>39356</v>
      </c>
      <c r="C177" s="73">
        <v>0.3</v>
      </c>
      <c r="D177" s="74">
        <f t="shared" si="18"/>
        <v>1.0029999999999999</v>
      </c>
      <c r="E177" s="70">
        <f>ROUND(PRODUCT(D177:$D$311),6)</f>
        <v>1.83081</v>
      </c>
      <c r="F177" s="80"/>
      <c r="G177" s="86">
        <f t="shared" si="14"/>
        <v>0</v>
      </c>
    </row>
    <row r="178" spans="1:7" ht="15.75" x14ac:dyDescent="0.25">
      <c r="A178" s="71">
        <f t="shared" si="15"/>
        <v>174</v>
      </c>
      <c r="B178" s="72">
        <v>39387</v>
      </c>
      <c r="C178" s="73">
        <v>0.38</v>
      </c>
      <c r="D178" s="74">
        <f t="shared" si="18"/>
        <v>1.0038</v>
      </c>
      <c r="E178" s="70">
        <f>ROUND(PRODUCT(D178:$D$311),6)</f>
        <v>1.825334</v>
      </c>
      <c r="F178" s="80"/>
      <c r="G178" s="86">
        <f t="shared" si="14"/>
        <v>0</v>
      </c>
    </row>
    <row r="179" spans="1:7" s="84" customFormat="1" ht="15.75" x14ac:dyDescent="0.25">
      <c r="A179" s="75">
        <f t="shared" si="15"/>
        <v>175</v>
      </c>
      <c r="B179" s="76" t="s">
        <v>36</v>
      </c>
      <c r="C179" s="77">
        <f>C180</f>
        <v>0.74</v>
      </c>
      <c r="D179" s="78" t="s">
        <v>26</v>
      </c>
      <c r="E179" s="79">
        <f>ROUND(PRODUCT(D179:$D$311),6)</f>
        <v>1.818424</v>
      </c>
      <c r="F179" s="83"/>
      <c r="G179" s="86">
        <f t="shared" si="14"/>
        <v>0</v>
      </c>
    </row>
    <row r="180" spans="1:7" ht="15.75" x14ac:dyDescent="0.25">
      <c r="A180" s="71">
        <f t="shared" si="15"/>
        <v>176</v>
      </c>
      <c r="B180" s="72">
        <v>39417</v>
      </c>
      <c r="C180" s="73">
        <v>0.74</v>
      </c>
      <c r="D180" s="74">
        <f t="shared" ref="D180:D191" si="19">ROUND(1+C180/100,6)</f>
        <v>1.0074000000000001</v>
      </c>
      <c r="E180" s="70">
        <f>ROUND(PRODUCT(D180:$D$311),6)</f>
        <v>1.818424</v>
      </c>
      <c r="F180" s="80"/>
      <c r="G180" s="86">
        <f t="shared" si="14"/>
        <v>0</v>
      </c>
    </row>
    <row r="181" spans="1:7" ht="15.75" x14ac:dyDescent="0.25">
      <c r="A181" s="71">
        <f t="shared" si="15"/>
        <v>177</v>
      </c>
      <c r="B181" s="72">
        <v>39448</v>
      </c>
      <c r="C181" s="73">
        <v>0.54</v>
      </c>
      <c r="D181" s="74">
        <f t="shared" si="19"/>
        <v>1.0054000000000001</v>
      </c>
      <c r="E181" s="70">
        <f>ROUND(PRODUCT(D181:$D$311),6)</f>
        <v>1.8050660000000001</v>
      </c>
      <c r="F181" s="80"/>
      <c r="G181" s="86">
        <f t="shared" si="14"/>
        <v>0</v>
      </c>
    </row>
    <row r="182" spans="1:7" ht="15.75" x14ac:dyDescent="0.25">
      <c r="A182" s="71">
        <f t="shared" si="15"/>
        <v>178</v>
      </c>
      <c r="B182" s="72">
        <v>39479</v>
      </c>
      <c r="C182" s="73">
        <v>0.49</v>
      </c>
      <c r="D182" s="74">
        <f t="shared" si="19"/>
        <v>1.0048999999999999</v>
      </c>
      <c r="E182" s="70">
        <f>ROUND(PRODUCT(D182:$D$311),6)</f>
        <v>1.7953710000000001</v>
      </c>
      <c r="F182" s="80"/>
      <c r="G182" s="86">
        <f t="shared" si="14"/>
        <v>0</v>
      </c>
    </row>
    <row r="183" spans="1:7" ht="15.75" x14ac:dyDescent="0.25">
      <c r="A183" s="71">
        <f t="shared" si="15"/>
        <v>179</v>
      </c>
      <c r="B183" s="72">
        <v>39508</v>
      </c>
      <c r="C183" s="73">
        <v>0.48</v>
      </c>
      <c r="D183" s="74">
        <f t="shared" si="19"/>
        <v>1.0047999999999999</v>
      </c>
      <c r="E183" s="70">
        <f>ROUND(PRODUCT(D183:$D$311),6)</f>
        <v>1.7866169999999999</v>
      </c>
      <c r="F183" s="80"/>
      <c r="G183" s="86">
        <f t="shared" si="14"/>
        <v>0</v>
      </c>
    </row>
    <row r="184" spans="1:7" ht="15.75" x14ac:dyDescent="0.25">
      <c r="A184" s="71">
        <f t="shared" si="15"/>
        <v>180</v>
      </c>
      <c r="B184" s="72">
        <v>39539</v>
      </c>
      <c r="C184" s="73">
        <v>0.55000000000000004</v>
      </c>
      <c r="D184" s="74">
        <f t="shared" si="19"/>
        <v>1.0055000000000001</v>
      </c>
      <c r="E184" s="70">
        <f>ROUND(PRODUCT(D184:$D$311),6)</f>
        <v>1.7780819999999999</v>
      </c>
      <c r="F184" s="80"/>
      <c r="G184" s="86">
        <f t="shared" si="14"/>
        <v>0</v>
      </c>
    </row>
    <row r="185" spans="1:7" ht="15.75" x14ac:dyDescent="0.25">
      <c r="A185" s="71">
        <f t="shared" si="15"/>
        <v>181</v>
      </c>
      <c r="B185" s="72">
        <v>39569</v>
      </c>
      <c r="C185" s="73">
        <v>0.79</v>
      </c>
      <c r="D185" s="74">
        <f t="shared" si="19"/>
        <v>1.0079</v>
      </c>
      <c r="E185" s="70">
        <f>ROUND(PRODUCT(D185:$D$311),6)</f>
        <v>1.768356</v>
      </c>
      <c r="F185" s="80"/>
      <c r="G185" s="86">
        <f t="shared" si="14"/>
        <v>0</v>
      </c>
    </row>
    <row r="186" spans="1:7" ht="15.75" x14ac:dyDescent="0.25">
      <c r="A186" s="71">
        <f t="shared" si="15"/>
        <v>182</v>
      </c>
      <c r="B186" s="72">
        <v>39600</v>
      </c>
      <c r="C186" s="73">
        <v>0.74</v>
      </c>
      <c r="D186" s="74">
        <f t="shared" si="19"/>
        <v>1.0074000000000001</v>
      </c>
      <c r="E186" s="70">
        <f>ROUND(PRODUCT(D186:$D$311),6)</f>
        <v>1.7544960000000001</v>
      </c>
      <c r="F186" s="80"/>
      <c r="G186" s="86">
        <f t="shared" si="14"/>
        <v>0</v>
      </c>
    </row>
    <row r="187" spans="1:7" ht="15.75" x14ac:dyDescent="0.25">
      <c r="A187" s="71">
        <f t="shared" si="15"/>
        <v>183</v>
      </c>
      <c r="B187" s="72">
        <v>39630</v>
      </c>
      <c r="C187" s="73">
        <v>0.53</v>
      </c>
      <c r="D187" s="74">
        <f t="shared" si="19"/>
        <v>1.0053000000000001</v>
      </c>
      <c r="E187" s="70">
        <f>ROUND(PRODUCT(D187:$D$311),6)</f>
        <v>1.741608</v>
      </c>
      <c r="F187" s="80"/>
      <c r="G187" s="86">
        <f t="shared" si="14"/>
        <v>0</v>
      </c>
    </row>
    <row r="188" spans="1:7" ht="15.75" x14ac:dyDescent="0.25">
      <c r="A188" s="71">
        <f t="shared" si="15"/>
        <v>184</v>
      </c>
      <c r="B188" s="72">
        <v>39661</v>
      </c>
      <c r="C188" s="73">
        <v>0.28000000000000003</v>
      </c>
      <c r="D188" s="74">
        <f t="shared" si="19"/>
        <v>1.0027999999999999</v>
      </c>
      <c r="E188" s="70">
        <f>ROUND(PRODUCT(D188:$D$311),6)</f>
        <v>1.732426</v>
      </c>
      <c r="F188" s="80"/>
      <c r="G188" s="86">
        <f t="shared" si="14"/>
        <v>0</v>
      </c>
    </row>
    <row r="189" spans="1:7" ht="15.75" x14ac:dyDescent="0.25">
      <c r="A189" s="71">
        <f t="shared" si="15"/>
        <v>185</v>
      </c>
      <c r="B189" s="72">
        <v>39692</v>
      </c>
      <c r="C189" s="73">
        <v>0.26</v>
      </c>
      <c r="D189" s="74">
        <f t="shared" si="19"/>
        <v>1.0025999999999999</v>
      </c>
      <c r="E189" s="70">
        <f>ROUND(PRODUCT(D189:$D$311),6)</f>
        <v>1.727589</v>
      </c>
      <c r="F189" s="80"/>
      <c r="G189" s="86">
        <f t="shared" si="14"/>
        <v>0</v>
      </c>
    </row>
    <row r="190" spans="1:7" ht="15.75" x14ac:dyDescent="0.25">
      <c r="A190" s="71">
        <f t="shared" si="15"/>
        <v>186</v>
      </c>
      <c r="B190" s="72">
        <v>39722</v>
      </c>
      <c r="C190" s="73">
        <v>0.45</v>
      </c>
      <c r="D190" s="74">
        <f t="shared" si="19"/>
        <v>1.0044999999999999</v>
      </c>
      <c r="E190" s="70">
        <f>ROUND(PRODUCT(D190:$D$311),6)</f>
        <v>1.723109</v>
      </c>
      <c r="F190" s="80"/>
      <c r="G190" s="86">
        <f t="shared" si="14"/>
        <v>0</v>
      </c>
    </row>
    <row r="191" spans="1:7" ht="15.75" x14ac:dyDescent="0.25">
      <c r="A191" s="71">
        <f t="shared" si="15"/>
        <v>187</v>
      </c>
      <c r="B191" s="72">
        <v>39753</v>
      </c>
      <c r="C191" s="73">
        <v>0.36</v>
      </c>
      <c r="D191" s="74">
        <f t="shared" si="19"/>
        <v>1.0036</v>
      </c>
      <c r="E191" s="70">
        <f>ROUND(PRODUCT(D191:$D$311),6)</f>
        <v>1.7153890000000001</v>
      </c>
      <c r="F191" s="80"/>
      <c r="G191" s="86">
        <f t="shared" si="14"/>
        <v>0</v>
      </c>
    </row>
    <row r="192" spans="1:7" s="84" customFormat="1" ht="15.75" x14ac:dyDescent="0.25">
      <c r="A192" s="75">
        <f t="shared" si="15"/>
        <v>188</v>
      </c>
      <c r="B192" s="76" t="s">
        <v>35</v>
      </c>
      <c r="C192" s="77">
        <f>C193</f>
        <v>0.28000000000000003</v>
      </c>
      <c r="D192" s="78" t="s">
        <v>26</v>
      </c>
      <c r="E192" s="79">
        <f>ROUND(PRODUCT(D192:$D$311),6)</f>
        <v>1.709236</v>
      </c>
      <c r="F192" s="80"/>
      <c r="G192" s="86">
        <f t="shared" si="14"/>
        <v>0</v>
      </c>
    </row>
    <row r="193" spans="1:7" ht="15.75" x14ac:dyDescent="0.25">
      <c r="A193" s="71">
        <f t="shared" si="15"/>
        <v>189</v>
      </c>
      <c r="B193" s="72">
        <v>39783</v>
      </c>
      <c r="C193" s="73">
        <v>0.28000000000000003</v>
      </c>
      <c r="D193" s="74">
        <f t="shared" ref="D193:D204" si="20">ROUND(1+C193/100,6)</f>
        <v>1.0027999999999999</v>
      </c>
      <c r="E193" s="70">
        <f>ROUND(PRODUCT(D193:$D$311),6)</f>
        <v>1.709236</v>
      </c>
      <c r="F193" s="80"/>
      <c r="G193" s="86">
        <f t="shared" si="14"/>
        <v>0</v>
      </c>
    </row>
    <row r="194" spans="1:7" ht="15.75" x14ac:dyDescent="0.25">
      <c r="A194" s="71">
        <f t="shared" si="15"/>
        <v>190</v>
      </c>
      <c r="B194" s="72">
        <v>39814</v>
      </c>
      <c r="C194" s="73">
        <v>0.48</v>
      </c>
      <c r="D194" s="74">
        <f t="shared" si="20"/>
        <v>1.0047999999999999</v>
      </c>
      <c r="E194" s="70">
        <f>ROUND(PRODUCT(D194:$D$311),6)</f>
        <v>1.704464</v>
      </c>
      <c r="F194" s="80"/>
      <c r="G194" s="86">
        <f t="shared" si="14"/>
        <v>0</v>
      </c>
    </row>
    <row r="195" spans="1:7" ht="15.75" x14ac:dyDescent="0.25">
      <c r="A195" s="71">
        <f t="shared" si="15"/>
        <v>191</v>
      </c>
      <c r="B195" s="72">
        <v>39845</v>
      </c>
      <c r="C195" s="73">
        <v>0.55000000000000004</v>
      </c>
      <c r="D195" s="74">
        <f t="shared" si="20"/>
        <v>1.0055000000000001</v>
      </c>
      <c r="E195" s="70">
        <f>ROUND(PRODUCT(D195:$D$311),6)</f>
        <v>1.696321</v>
      </c>
      <c r="F195" s="80"/>
      <c r="G195" s="86">
        <f t="shared" si="14"/>
        <v>0</v>
      </c>
    </row>
    <row r="196" spans="1:7" ht="15.75" x14ac:dyDescent="0.25">
      <c r="A196" s="71">
        <f t="shared" si="15"/>
        <v>192</v>
      </c>
      <c r="B196" s="72">
        <v>39873</v>
      </c>
      <c r="C196" s="73">
        <v>0.2</v>
      </c>
      <c r="D196" s="74">
        <f t="shared" si="20"/>
        <v>1.002</v>
      </c>
      <c r="E196" s="70">
        <f>ROUND(PRODUCT(D196:$D$311),6)</f>
        <v>1.6870419999999999</v>
      </c>
      <c r="F196" s="80"/>
      <c r="G196" s="86">
        <f t="shared" si="14"/>
        <v>0</v>
      </c>
    </row>
    <row r="197" spans="1:7" ht="15.75" x14ac:dyDescent="0.25">
      <c r="A197" s="71">
        <f t="shared" si="15"/>
        <v>193</v>
      </c>
      <c r="B197" s="72">
        <v>39904</v>
      </c>
      <c r="C197" s="73">
        <v>0.48</v>
      </c>
      <c r="D197" s="74">
        <f t="shared" si="20"/>
        <v>1.0047999999999999</v>
      </c>
      <c r="E197" s="70">
        <f>ROUND(PRODUCT(D197:$D$311),6)</f>
        <v>1.683675</v>
      </c>
      <c r="F197" s="80"/>
      <c r="G197" s="86">
        <f t="shared" ref="G197:G260" si="21">ROUND(F197*E197,2)</f>
        <v>0</v>
      </c>
    </row>
    <row r="198" spans="1:7" ht="15.75" x14ac:dyDescent="0.25">
      <c r="A198" s="71">
        <f t="shared" ref="A198:A261" si="22">A197+1</f>
        <v>194</v>
      </c>
      <c r="B198" s="72">
        <v>39934</v>
      </c>
      <c r="C198" s="73">
        <v>0.47</v>
      </c>
      <c r="D198" s="74">
        <f t="shared" si="20"/>
        <v>1.0046999999999999</v>
      </c>
      <c r="E198" s="70">
        <f>ROUND(PRODUCT(D198:$D$311),6)</f>
        <v>1.675632</v>
      </c>
      <c r="F198" s="80"/>
      <c r="G198" s="86">
        <f t="shared" si="21"/>
        <v>0</v>
      </c>
    </row>
    <row r="199" spans="1:7" ht="15.75" x14ac:dyDescent="0.25">
      <c r="A199" s="71">
        <f t="shared" si="22"/>
        <v>195</v>
      </c>
      <c r="B199" s="72">
        <v>39965</v>
      </c>
      <c r="C199" s="73">
        <v>0.36</v>
      </c>
      <c r="D199" s="74">
        <f t="shared" si="20"/>
        <v>1.0036</v>
      </c>
      <c r="E199" s="70">
        <f>ROUND(PRODUCT(D199:$D$311),6)</f>
        <v>1.6677930000000001</v>
      </c>
      <c r="F199" s="80"/>
      <c r="G199" s="86">
        <f t="shared" si="21"/>
        <v>0</v>
      </c>
    </row>
    <row r="200" spans="1:7" ht="15.75" x14ac:dyDescent="0.25">
      <c r="A200" s="71">
        <f t="shared" si="22"/>
        <v>196</v>
      </c>
      <c r="B200" s="72">
        <v>39995</v>
      </c>
      <c r="C200" s="73">
        <v>0.24</v>
      </c>
      <c r="D200" s="74">
        <f t="shared" si="20"/>
        <v>1.0024</v>
      </c>
      <c r="E200" s="70">
        <f>ROUND(PRODUCT(D200:$D$311),6)</f>
        <v>1.6618109999999999</v>
      </c>
      <c r="F200" s="80"/>
      <c r="G200" s="86">
        <f t="shared" si="21"/>
        <v>0</v>
      </c>
    </row>
    <row r="201" spans="1:7" ht="15.75" x14ac:dyDescent="0.25">
      <c r="A201" s="71">
        <f t="shared" si="22"/>
        <v>197</v>
      </c>
      <c r="B201" s="72">
        <v>40026</v>
      </c>
      <c r="C201" s="73">
        <v>0.15</v>
      </c>
      <c r="D201" s="74">
        <f t="shared" si="20"/>
        <v>1.0015000000000001</v>
      </c>
      <c r="E201" s="70">
        <f>ROUND(PRODUCT(D201:$D$311),6)</f>
        <v>1.657832</v>
      </c>
      <c r="F201" s="80"/>
      <c r="G201" s="86">
        <f t="shared" si="21"/>
        <v>0</v>
      </c>
    </row>
    <row r="202" spans="1:7" ht="15.75" x14ac:dyDescent="0.25">
      <c r="A202" s="71">
        <f t="shared" si="22"/>
        <v>198</v>
      </c>
      <c r="B202" s="72">
        <v>40057</v>
      </c>
      <c r="C202" s="73">
        <v>0.24</v>
      </c>
      <c r="D202" s="74">
        <f t="shared" si="20"/>
        <v>1.0024</v>
      </c>
      <c r="E202" s="70">
        <f>ROUND(PRODUCT(D202:$D$311),6)</f>
        <v>1.655349</v>
      </c>
      <c r="F202" s="80"/>
      <c r="G202" s="86">
        <f t="shared" si="21"/>
        <v>0</v>
      </c>
    </row>
    <row r="203" spans="1:7" ht="15.75" x14ac:dyDescent="0.25">
      <c r="A203" s="71">
        <f t="shared" si="22"/>
        <v>199</v>
      </c>
      <c r="B203" s="72">
        <v>40087</v>
      </c>
      <c r="C203" s="73">
        <v>0.28000000000000003</v>
      </c>
      <c r="D203" s="74">
        <f t="shared" si="20"/>
        <v>1.0027999999999999</v>
      </c>
      <c r="E203" s="70">
        <f>ROUND(PRODUCT(D203:$D$311),6)</f>
        <v>1.651386</v>
      </c>
      <c r="F203" s="80"/>
      <c r="G203" s="86">
        <f t="shared" si="21"/>
        <v>0</v>
      </c>
    </row>
    <row r="204" spans="1:7" ht="15.75" x14ac:dyDescent="0.25">
      <c r="A204" s="71">
        <f t="shared" si="22"/>
        <v>200</v>
      </c>
      <c r="B204" s="72">
        <v>40118</v>
      </c>
      <c r="C204" s="73">
        <v>0.41</v>
      </c>
      <c r="D204" s="74">
        <f t="shared" si="20"/>
        <v>1.0041</v>
      </c>
      <c r="E204" s="70">
        <f>ROUND(PRODUCT(D204:$D$311),6)</f>
        <v>1.6467750000000001</v>
      </c>
      <c r="F204" s="80"/>
      <c r="G204" s="86">
        <f t="shared" si="21"/>
        <v>0</v>
      </c>
    </row>
    <row r="205" spans="1:7" s="84" customFormat="1" ht="15.75" x14ac:dyDescent="0.25">
      <c r="A205" s="75">
        <f t="shared" si="22"/>
        <v>201</v>
      </c>
      <c r="B205" s="76" t="s">
        <v>34</v>
      </c>
      <c r="C205" s="77">
        <f>C206</f>
        <v>0.37</v>
      </c>
      <c r="D205" s="78" t="s">
        <v>26</v>
      </c>
      <c r="E205" s="79">
        <f>ROUND(PRODUCT(D205:$D$311),6)</f>
        <v>1.6400509999999999</v>
      </c>
      <c r="F205" s="80"/>
      <c r="G205" s="86">
        <f t="shared" si="21"/>
        <v>0</v>
      </c>
    </row>
    <row r="206" spans="1:7" ht="15.75" x14ac:dyDescent="0.25">
      <c r="A206" s="71">
        <f t="shared" si="22"/>
        <v>202</v>
      </c>
      <c r="B206" s="72">
        <v>40148</v>
      </c>
      <c r="C206" s="73">
        <v>0.37</v>
      </c>
      <c r="D206" s="74">
        <f t="shared" ref="D206:D217" si="23">ROUND(1+C206/100,6)</f>
        <v>1.0037</v>
      </c>
      <c r="E206" s="70">
        <f>ROUND(PRODUCT(D206:$D$311),6)</f>
        <v>1.6400509999999999</v>
      </c>
      <c r="F206" s="80"/>
      <c r="G206" s="86">
        <f t="shared" si="21"/>
        <v>0</v>
      </c>
    </row>
    <row r="207" spans="1:7" ht="15.75" x14ac:dyDescent="0.25">
      <c r="A207" s="71">
        <f t="shared" si="22"/>
        <v>203</v>
      </c>
      <c r="B207" s="72">
        <v>40179</v>
      </c>
      <c r="C207" s="73">
        <v>0.75</v>
      </c>
      <c r="D207" s="74">
        <f t="shared" si="23"/>
        <v>1.0075000000000001</v>
      </c>
      <c r="E207" s="70">
        <f>ROUND(PRODUCT(D207:$D$311),6)</f>
        <v>1.6340049999999999</v>
      </c>
      <c r="F207" s="80"/>
      <c r="G207" s="86">
        <f t="shared" si="21"/>
        <v>0</v>
      </c>
    </row>
    <row r="208" spans="1:7" ht="15.75" x14ac:dyDescent="0.25">
      <c r="A208" s="71">
        <f t="shared" si="22"/>
        <v>204</v>
      </c>
      <c r="B208" s="72">
        <v>40210</v>
      </c>
      <c r="C208" s="73">
        <v>0.78</v>
      </c>
      <c r="D208" s="74">
        <f t="shared" si="23"/>
        <v>1.0078</v>
      </c>
      <c r="E208" s="70">
        <f>ROUND(PRODUCT(D208:$D$311),6)</f>
        <v>1.6218410000000001</v>
      </c>
      <c r="F208" s="80"/>
      <c r="G208" s="86">
        <f t="shared" si="21"/>
        <v>0</v>
      </c>
    </row>
    <row r="209" spans="1:7" ht="15.75" x14ac:dyDescent="0.25">
      <c r="A209" s="71">
        <f t="shared" si="22"/>
        <v>205</v>
      </c>
      <c r="B209" s="72">
        <v>40238</v>
      </c>
      <c r="C209" s="73">
        <v>0.52</v>
      </c>
      <c r="D209" s="74">
        <f t="shared" si="23"/>
        <v>1.0052000000000001</v>
      </c>
      <c r="E209" s="70">
        <f>ROUND(PRODUCT(D209:$D$311),6)</f>
        <v>1.609289</v>
      </c>
      <c r="F209" s="80"/>
      <c r="G209" s="86">
        <f t="shared" si="21"/>
        <v>0</v>
      </c>
    </row>
    <row r="210" spans="1:7" ht="15.75" x14ac:dyDescent="0.25">
      <c r="A210" s="71">
        <f t="shared" si="22"/>
        <v>206</v>
      </c>
      <c r="B210" s="72">
        <v>40269</v>
      </c>
      <c r="C210" s="73">
        <v>0.56999999999999995</v>
      </c>
      <c r="D210" s="74">
        <f t="shared" si="23"/>
        <v>1.0057</v>
      </c>
      <c r="E210" s="70">
        <f>ROUND(PRODUCT(D210:$D$311),6)</f>
        <v>1.6009640000000001</v>
      </c>
      <c r="F210" s="80"/>
      <c r="G210" s="86">
        <f t="shared" si="21"/>
        <v>0</v>
      </c>
    </row>
    <row r="211" spans="1:7" ht="15.75" x14ac:dyDescent="0.25">
      <c r="A211" s="71">
        <f t="shared" si="22"/>
        <v>207</v>
      </c>
      <c r="B211" s="72">
        <v>40299</v>
      </c>
      <c r="C211" s="73">
        <v>0.43</v>
      </c>
      <c r="D211" s="74">
        <f t="shared" si="23"/>
        <v>1.0043</v>
      </c>
      <c r="E211" s="70">
        <f>ROUND(PRODUCT(D211:$D$311),6)</f>
        <v>1.59189</v>
      </c>
      <c r="F211" s="80"/>
      <c r="G211" s="86">
        <f t="shared" si="21"/>
        <v>0</v>
      </c>
    </row>
    <row r="212" spans="1:7" ht="15.75" x14ac:dyDescent="0.25">
      <c r="A212" s="71">
        <f t="shared" si="22"/>
        <v>208</v>
      </c>
      <c r="B212" s="72">
        <v>40330</v>
      </c>
      <c r="C212" s="73">
        <v>0</v>
      </c>
      <c r="D212" s="74">
        <f t="shared" si="23"/>
        <v>1</v>
      </c>
      <c r="E212" s="70">
        <f>ROUND(PRODUCT(D212:$D$311),6)</f>
        <v>1.5850740000000001</v>
      </c>
      <c r="F212" s="80"/>
      <c r="G212" s="86">
        <f t="shared" si="21"/>
        <v>0</v>
      </c>
    </row>
    <row r="213" spans="1:7" ht="15.75" x14ac:dyDescent="0.25">
      <c r="A213" s="71">
        <f t="shared" si="22"/>
        <v>209</v>
      </c>
      <c r="B213" s="72">
        <v>40360</v>
      </c>
      <c r="C213" s="73">
        <v>0.01</v>
      </c>
      <c r="D213" s="74">
        <f t="shared" si="23"/>
        <v>1.0001</v>
      </c>
      <c r="E213" s="70">
        <f>ROUND(PRODUCT(D213:$D$311),6)</f>
        <v>1.5850740000000001</v>
      </c>
      <c r="F213" s="80"/>
      <c r="G213" s="86">
        <f t="shared" si="21"/>
        <v>0</v>
      </c>
    </row>
    <row r="214" spans="1:7" ht="15.75" x14ac:dyDescent="0.25">
      <c r="A214" s="71">
        <f t="shared" si="22"/>
        <v>210</v>
      </c>
      <c r="B214" s="72">
        <v>40391</v>
      </c>
      <c r="C214" s="73">
        <v>0.04</v>
      </c>
      <c r="D214" s="74">
        <f t="shared" si="23"/>
        <v>1.0004</v>
      </c>
      <c r="E214" s="70">
        <f>ROUND(PRODUCT(D214:$D$311),6)</f>
        <v>1.5849150000000001</v>
      </c>
      <c r="F214" s="80"/>
      <c r="G214" s="86">
        <f t="shared" si="21"/>
        <v>0</v>
      </c>
    </row>
    <row r="215" spans="1:7" ht="15.75" x14ac:dyDescent="0.25">
      <c r="A215" s="71">
        <f t="shared" si="22"/>
        <v>211</v>
      </c>
      <c r="B215" s="72">
        <v>40422</v>
      </c>
      <c r="C215" s="73">
        <v>0.45</v>
      </c>
      <c r="D215" s="74">
        <f t="shared" si="23"/>
        <v>1.0044999999999999</v>
      </c>
      <c r="E215" s="70">
        <f>ROUND(PRODUCT(D215:$D$311),6)</f>
        <v>1.584282</v>
      </c>
      <c r="F215" s="80"/>
      <c r="G215" s="86">
        <f t="shared" si="21"/>
        <v>0</v>
      </c>
    </row>
    <row r="216" spans="1:7" ht="15.75" x14ac:dyDescent="0.25">
      <c r="A216" s="71">
        <f t="shared" si="22"/>
        <v>212</v>
      </c>
      <c r="B216" s="72">
        <v>40452</v>
      </c>
      <c r="C216" s="73">
        <v>0.75</v>
      </c>
      <c r="D216" s="74">
        <f t="shared" si="23"/>
        <v>1.0075000000000001</v>
      </c>
      <c r="E216" s="70">
        <f>ROUND(PRODUCT(D216:$D$311),6)</f>
        <v>1.5771839999999999</v>
      </c>
      <c r="F216" s="80"/>
      <c r="G216" s="86">
        <f t="shared" si="21"/>
        <v>0</v>
      </c>
    </row>
    <row r="217" spans="1:7" ht="15.75" x14ac:dyDescent="0.25">
      <c r="A217" s="71">
        <f t="shared" si="22"/>
        <v>213</v>
      </c>
      <c r="B217" s="72">
        <v>40483</v>
      </c>
      <c r="C217" s="73">
        <v>0.83</v>
      </c>
      <c r="D217" s="74">
        <f t="shared" si="23"/>
        <v>1.0083</v>
      </c>
      <c r="E217" s="70">
        <f>ROUND(PRODUCT(D217:$D$311),6)</f>
        <v>1.5654440000000001</v>
      </c>
      <c r="F217" s="80"/>
      <c r="G217" s="86">
        <f t="shared" si="21"/>
        <v>0</v>
      </c>
    </row>
    <row r="218" spans="1:7" s="84" customFormat="1" ht="15.75" x14ac:dyDescent="0.25">
      <c r="A218" s="75">
        <f t="shared" si="22"/>
        <v>214</v>
      </c>
      <c r="B218" s="76" t="s">
        <v>33</v>
      </c>
      <c r="C218" s="77">
        <f>C219</f>
        <v>0.63</v>
      </c>
      <c r="D218" s="78" t="s">
        <v>26</v>
      </c>
      <c r="E218" s="79">
        <f>ROUND(PRODUCT(D218:$D$311),6)</f>
        <v>1.552557</v>
      </c>
      <c r="F218" s="80"/>
      <c r="G218" s="86">
        <f t="shared" si="21"/>
        <v>0</v>
      </c>
    </row>
    <row r="219" spans="1:7" ht="15.75" x14ac:dyDescent="0.25">
      <c r="A219" s="71">
        <f t="shared" si="22"/>
        <v>215</v>
      </c>
      <c r="B219" s="72">
        <v>40513</v>
      </c>
      <c r="C219" s="73">
        <v>0.63</v>
      </c>
      <c r="D219" s="74">
        <f t="shared" ref="D219:D230" si="24">ROUND(1+C219/100,6)</f>
        <v>1.0063</v>
      </c>
      <c r="E219" s="70">
        <f>ROUND(PRODUCT(D219:$D$311),6)</f>
        <v>1.552557</v>
      </c>
      <c r="F219" s="80"/>
      <c r="G219" s="86">
        <f t="shared" si="21"/>
        <v>0</v>
      </c>
    </row>
    <row r="220" spans="1:7" ht="15.75" x14ac:dyDescent="0.25">
      <c r="A220" s="71">
        <f t="shared" si="22"/>
        <v>216</v>
      </c>
      <c r="B220" s="72">
        <v>40544</v>
      </c>
      <c r="C220" s="73">
        <v>0.83</v>
      </c>
      <c r="D220" s="74">
        <f t="shared" si="24"/>
        <v>1.0083</v>
      </c>
      <c r="E220" s="70">
        <f>ROUND(PRODUCT(D220:$D$311),6)</f>
        <v>1.542837</v>
      </c>
      <c r="F220" s="80"/>
      <c r="G220" s="86">
        <f t="shared" si="21"/>
        <v>0</v>
      </c>
    </row>
    <row r="221" spans="1:7" ht="15.75" x14ac:dyDescent="0.25">
      <c r="A221" s="71">
        <f t="shared" si="22"/>
        <v>217</v>
      </c>
      <c r="B221" s="72">
        <v>40575</v>
      </c>
      <c r="C221" s="73">
        <v>0.8</v>
      </c>
      <c r="D221" s="74">
        <f t="shared" si="24"/>
        <v>1.008</v>
      </c>
      <c r="E221" s="70">
        <f>ROUND(PRODUCT(D221:$D$311),6)</f>
        <v>1.5301370000000001</v>
      </c>
      <c r="F221" s="80"/>
      <c r="G221" s="86">
        <f t="shared" si="21"/>
        <v>0</v>
      </c>
    </row>
    <row r="222" spans="1:7" ht="15.75" x14ac:dyDescent="0.25">
      <c r="A222" s="71">
        <f t="shared" si="22"/>
        <v>218</v>
      </c>
      <c r="B222" s="72">
        <v>40603</v>
      </c>
      <c r="C222" s="73">
        <v>0.79</v>
      </c>
      <c r="D222" s="74">
        <f t="shared" si="24"/>
        <v>1.0079</v>
      </c>
      <c r="E222" s="70">
        <f>ROUND(PRODUCT(D222:$D$311),6)</f>
        <v>1.5179929999999999</v>
      </c>
      <c r="F222" s="80"/>
      <c r="G222" s="86">
        <f t="shared" si="21"/>
        <v>0</v>
      </c>
    </row>
    <row r="223" spans="1:7" ht="15.75" x14ac:dyDescent="0.25">
      <c r="A223" s="71">
        <f t="shared" si="22"/>
        <v>219</v>
      </c>
      <c r="B223" s="72">
        <v>40634</v>
      </c>
      <c r="C223" s="73">
        <v>0.77</v>
      </c>
      <c r="D223" s="74">
        <f t="shared" si="24"/>
        <v>1.0077</v>
      </c>
      <c r="E223" s="70">
        <f>ROUND(PRODUCT(D223:$D$311),6)</f>
        <v>1.506095</v>
      </c>
      <c r="F223" s="80"/>
      <c r="G223" s="86">
        <f t="shared" si="21"/>
        <v>0</v>
      </c>
    </row>
    <row r="224" spans="1:7" ht="15.75" x14ac:dyDescent="0.25">
      <c r="A224" s="71">
        <f t="shared" si="22"/>
        <v>220</v>
      </c>
      <c r="B224" s="72">
        <v>40664</v>
      </c>
      <c r="C224" s="73">
        <v>0.47</v>
      </c>
      <c r="D224" s="74">
        <f t="shared" si="24"/>
        <v>1.0046999999999999</v>
      </c>
      <c r="E224" s="70">
        <f>ROUND(PRODUCT(D224:$D$311),6)</f>
        <v>1.4945870000000001</v>
      </c>
      <c r="F224" s="80"/>
      <c r="G224" s="86">
        <f t="shared" si="21"/>
        <v>0</v>
      </c>
    </row>
    <row r="225" spans="1:7" ht="15.75" x14ac:dyDescent="0.25">
      <c r="A225" s="71">
        <f t="shared" si="22"/>
        <v>221</v>
      </c>
      <c r="B225" s="72">
        <v>40695</v>
      </c>
      <c r="C225" s="73">
        <v>0.15</v>
      </c>
      <c r="D225" s="74">
        <f t="shared" si="24"/>
        <v>1.0015000000000001</v>
      </c>
      <c r="E225" s="70">
        <f>ROUND(PRODUCT(D225:$D$311),6)</f>
        <v>1.487595</v>
      </c>
      <c r="F225" s="80"/>
      <c r="G225" s="86">
        <f t="shared" si="21"/>
        <v>0</v>
      </c>
    </row>
    <row r="226" spans="1:7" ht="15.75" x14ac:dyDescent="0.25">
      <c r="A226" s="71">
        <f t="shared" si="22"/>
        <v>222</v>
      </c>
      <c r="B226" s="72">
        <v>40725</v>
      </c>
      <c r="C226" s="73">
        <v>0.16</v>
      </c>
      <c r="D226" s="74">
        <f t="shared" si="24"/>
        <v>1.0016</v>
      </c>
      <c r="E226" s="70">
        <f>ROUND(PRODUCT(D226:$D$311),6)</f>
        <v>1.4853670000000001</v>
      </c>
      <c r="F226" s="80"/>
      <c r="G226" s="86">
        <f t="shared" si="21"/>
        <v>0</v>
      </c>
    </row>
    <row r="227" spans="1:7" ht="15.75" x14ac:dyDescent="0.25">
      <c r="A227" s="71">
        <f t="shared" si="22"/>
        <v>223</v>
      </c>
      <c r="B227" s="72">
        <v>40756</v>
      </c>
      <c r="C227" s="73">
        <v>0.37</v>
      </c>
      <c r="D227" s="74">
        <f t="shared" si="24"/>
        <v>1.0037</v>
      </c>
      <c r="E227" s="70">
        <f>ROUND(PRODUCT(D227:$D$311),6)</f>
        <v>1.4829939999999999</v>
      </c>
      <c r="F227" s="80"/>
      <c r="G227" s="86">
        <f t="shared" si="21"/>
        <v>0</v>
      </c>
    </row>
    <row r="228" spans="1:7" ht="15.75" x14ac:dyDescent="0.25">
      <c r="A228" s="71">
        <f t="shared" si="22"/>
        <v>224</v>
      </c>
      <c r="B228" s="72">
        <v>40787</v>
      </c>
      <c r="C228" s="73">
        <v>0.53</v>
      </c>
      <c r="D228" s="74">
        <f t="shared" si="24"/>
        <v>1.0053000000000001</v>
      </c>
      <c r="E228" s="70">
        <f>ROUND(PRODUCT(D228:$D$311),6)</f>
        <v>1.477528</v>
      </c>
      <c r="F228" s="80"/>
      <c r="G228" s="86">
        <f t="shared" si="21"/>
        <v>0</v>
      </c>
    </row>
    <row r="229" spans="1:7" ht="15.75" x14ac:dyDescent="0.25">
      <c r="A229" s="71">
        <f t="shared" si="22"/>
        <v>225</v>
      </c>
      <c r="B229" s="72">
        <v>40817</v>
      </c>
      <c r="C229" s="73">
        <v>0.43</v>
      </c>
      <c r="D229" s="74">
        <f t="shared" si="24"/>
        <v>1.0043</v>
      </c>
      <c r="E229" s="70">
        <f>ROUND(PRODUCT(D229:$D$311),6)</f>
        <v>1.469738</v>
      </c>
      <c r="F229" s="80"/>
      <c r="G229" s="86">
        <f t="shared" si="21"/>
        <v>0</v>
      </c>
    </row>
    <row r="230" spans="1:7" ht="15.75" x14ac:dyDescent="0.25">
      <c r="A230" s="71">
        <f t="shared" si="22"/>
        <v>226</v>
      </c>
      <c r="B230" s="72">
        <v>40848</v>
      </c>
      <c r="C230" s="73">
        <v>0.52</v>
      </c>
      <c r="D230" s="74">
        <f t="shared" si="24"/>
        <v>1.0052000000000001</v>
      </c>
      <c r="E230" s="70">
        <f>ROUND(PRODUCT(D230:$D$311),6)</f>
        <v>1.4634450000000001</v>
      </c>
      <c r="F230" s="80"/>
      <c r="G230" s="86">
        <f t="shared" si="21"/>
        <v>0</v>
      </c>
    </row>
    <row r="231" spans="1:7" s="84" customFormat="1" ht="15.75" x14ac:dyDescent="0.25">
      <c r="A231" s="75">
        <f t="shared" si="22"/>
        <v>227</v>
      </c>
      <c r="B231" s="76" t="s">
        <v>32</v>
      </c>
      <c r="C231" s="77">
        <f>C232</f>
        <v>0.5</v>
      </c>
      <c r="D231" s="78" t="s">
        <v>26</v>
      </c>
      <c r="E231" s="79">
        <f>ROUND(PRODUCT(D231:$D$311),6)</f>
        <v>1.455875</v>
      </c>
      <c r="F231" s="80"/>
      <c r="G231" s="86">
        <f t="shared" si="21"/>
        <v>0</v>
      </c>
    </row>
    <row r="232" spans="1:7" ht="15.75" x14ac:dyDescent="0.25">
      <c r="A232" s="71">
        <f t="shared" si="22"/>
        <v>228</v>
      </c>
      <c r="B232" s="72">
        <v>40878</v>
      </c>
      <c r="C232" s="73">
        <v>0.5</v>
      </c>
      <c r="D232" s="74">
        <f t="shared" ref="D232:D243" si="25">ROUND(1+C232/100,6)</f>
        <v>1.0049999999999999</v>
      </c>
      <c r="E232" s="70">
        <f>ROUND(PRODUCT(D232:$D$311),6)</f>
        <v>1.455875</v>
      </c>
      <c r="F232" s="80"/>
      <c r="G232" s="86">
        <f t="shared" si="21"/>
        <v>0</v>
      </c>
    </row>
    <row r="233" spans="1:7" ht="15.75" x14ac:dyDescent="0.25">
      <c r="A233" s="71">
        <f t="shared" si="22"/>
        <v>229</v>
      </c>
      <c r="B233" s="72">
        <v>40909</v>
      </c>
      <c r="C233" s="73">
        <v>0.56000000000000005</v>
      </c>
      <c r="D233" s="74">
        <f t="shared" si="25"/>
        <v>1.0056</v>
      </c>
      <c r="E233" s="70">
        <f>ROUND(PRODUCT(D233:$D$311),6)</f>
        <v>1.448631</v>
      </c>
      <c r="F233" s="80"/>
      <c r="G233" s="86">
        <f t="shared" si="21"/>
        <v>0</v>
      </c>
    </row>
    <row r="234" spans="1:7" ht="15.75" x14ac:dyDescent="0.25">
      <c r="A234" s="71">
        <f t="shared" si="22"/>
        <v>230</v>
      </c>
      <c r="B234" s="72">
        <v>40940</v>
      </c>
      <c r="C234" s="73">
        <v>0.45</v>
      </c>
      <c r="D234" s="74">
        <f t="shared" si="25"/>
        <v>1.0044999999999999</v>
      </c>
      <c r="E234" s="70">
        <f>ROUND(PRODUCT(D234:$D$311),6)</f>
        <v>1.440564</v>
      </c>
      <c r="F234" s="80"/>
      <c r="G234" s="86">
        <f t="shared" si="21"/>
        <v>0</v>
      </c>
    </row>
    <row r="235" spans="1:7" ht="15.75" x14ac:dyDescent="0.25">
      <c r="A235" s="71">
        <f t="shared" si="22"/>
        <v>231</v>
      </c>
      <c r="B235" s="72">
        <v>40969</v>
      </c>
      <c r="C235" s="73">
        <v>0.21</v>
      </c>
      <c r="D235" s="74">
        <f t="shared" si="25"/>
        <v>1.0021</v>
      </c>
      <c r="E235" s="70">
        <f>ROUND(PRODUCT(D235:$D$311),6)</f>
        <v>1.4341109999999999</v>
      </c>
      <c r="F235" s="80"/>
      <c r="G235" s="86">
        <f t="shared" si="21"/>
        <v>0</v>
      </c>
    </row>
    <row r="236" spans="1:7" ht="15.75" x14ac:dyDescent="0.25">
      <c r="A236" s="71">
        <f t="shared" si="22"/>
        <v>232</v>
      </c>
      <c r="B236" s="72">
        <v>41000</v>
      </c>
      <c r="C236" s="73">
        <v>0.64</v>
      </c>
      <c r="D236" s="74">
        <f t="shared" si="25"/>
        <v>1.0064</v>
      </c>
      <c r="E236" s="70">
        <f>ROUND(PRODUCT(D236:$D$311),6)</f>
        <v>1.4311050000000001</v>
      </c>
      <c r="F236" s="80"/>
      <c r="G236" s="86">
        <f t="shared" si="21"/>
        <v>0</v>
      </c>
    </row>
    <row r="237" spans="1:7" ht="15.75" x14ac:dyDescent="0.25">
      <c r="A237" s="71">
        <f t="shared" si="22"/>
        <v>233</v>
      </c>
      <c r="B237" s="72">
        <v>41030</v>
      </c>
      <c r="C237" s="73">
        <v>0.36</v>
      </c>
      <c r="D237" s="74">
        <f t="shared" si="25"/>
        <v>1.0036</v>
      </c>
      <c r="E237" s="70">
        <f>ROUND(PRODUCT(D237:$D$311),6)</f>
        <v>1.422005</v>
      </c>
      <c r="F237" s="80"/>
      <c r="G237" s="86">
        <f t="shared" si="21"/>
        <v>0</v>
      </c>
    </row>
    <row r="238" spans="1:7" ht="15.75" x14ac:dyDescent="0.25">
      <c r="A238" s="71">
        <f t="shared" si="22"/>
        <v>234</v>
      </c>
      <c r="B238" s="72">
        <v>41061</v>
      </c>
      <c r="C238" s="73">
        <v>0.08</v>
      </c>
      <c r="D238" s="74">
        <f t="shared" si="25"/>
        <v>1.0007999999999999</v>
      </c>
      <c r="E238" s="70">
        <f>ROUND(PRODUCT(D238:$D$311),6)</f>
        <v>1.4169039999999999</v>
      </c>
      <c r="F238" s="80"/>
      <c r="G238" s="86">
        <f t="shared" si="21"/>
        <v>0</v>
      </c>
    </row>
    <row r="239" spans="1:7" ht="15.75" x14ac:dyDescent="0.25">
      <c r="A239" s="71">
        <f t="shared" si="22"/>
        <v>235</v>
      </c>
      <c r="B239" s="72">
        <v>41091</v>
      </c>
      <c r="C239" s="73">
        <v>0.43</v>
      </c>
      <c r="D239" s="74">
        <f t="shared" si="25"/>
        <v>1.0043</v>
      </c>
      <c r="E239" s="70">
        <f>ROUND(PRODUCT(D239:$D$311),6)</f>
        <v>1.4157709999999999</v>
      </c>
      <c r="F239" s="80"/>
      <c r="G239" s="86">
        <f t="shared" si="21"/>
        <v>0</v>
      </c>
    </row>
    <row r="240" spans="1:7" ht="15.75" x14ac:dyDescent="0.25">
      <c r="A240" s="71">
        <f t="shared" si="22"/>
        <v>236</v>
      </c>
      <c r="B240" s="72">
        <v>41122</v>
      </c>
      <c r="C240" s="73">
        <v>0.41</v>
      </c>
      <c r="D240" s="74">
        <f t="shared" si="25"/>
        <v>1.0041</v>
      </c>
      <c r="E240" s="70">
        <f>ROUND(PRODUCT(D240:$D$311),6)</f>
        <v>1.4097090000000001</v>
      </c>
      <c r="F240" s="80"/>
      <c r="G240" s="86">
        <f t="shared" si="21"/>
        <v>0</v>
      </c>
    </row>
    <row r="241" spans="1:7" ht="15.75" x14ac:dyDescent="0.25">
      <c r="A241" s="71">
        <f t="shared" si="22"/>
        <v>237</v>
      </c>
      <c r="B241" s="72">
        <v>41153</v>
      </c>
      <c r="C241" s="73">
        <v>0.56999999999999995</v>
      </c>
      <c r="D241" s="74">
        <f t="shared" si="25"/>
        <v>1.0057</v>
      </c>
      <c r="E241" s="70">
        <f>ROUND(PRODUCT(D241:$D$311),6)</f>
        <v>1.403953</v>
      </c>
      <c r="F241" s="80"/>
      <c r="G241" s="86">
        <f t="shared" si="21"/>
        <v>0</v>
      </c>
    </row>
    <row r="242" spans="1:7" ht="15.75" x14ac:dyDescent="0.25">
      <c r="A242" s="71">
        <f t="shared" si="22"/>
        <v>238</v>
      </c>
      <c r="B242" s="72">
        <v>41183</v>
      </c>
      <c r="C242" s="73">
        <v>0.59</v>
      </c>
      <c r="D242" s="74">
        <f t="shared" si="25"/>
        <v>1.0059</v>
      </c>
      <c r="E242" s="70">
        <f>ROUND(PRODUCT(D242:$D$311),6)</f>
        <v>1.395996</v>
      </c>
      <c r="F242" s="80"/>
      <c r="G242" s="86">
        <f t="shared" si="21"/>
        <v>0</v>
      </c>
    </row>
    <row r="243" spans="1:7" ht="15.75" x14ac:dyDescent="0.25">
      <c r="A243" s="71">
        <f t="shared" si="22"/>
        <v>239</v>
      </c>
      <c r="B243" s="72">
        <v>41214</v>
      </c>
      <c r="C243" s="73">
        <v>0.6</v>
      </c>
      <c r="D243" s="74">
        <f t="shared" si="25"/>
        <v>1.006</v>
      </c>
      <c r="E243" s="70">
        <f>ROUND(PRODUCT(D243:$D$311),6)</f>
        <v>1.3878079999999999</v>
      </c>
      <c r="F243" s="80"/>
      <c r="G243" s="86">
        <f t="shared" si="21"/>
        <v>0</v>
      </c>
    </row>
    <row r="244" spans="1:7" s="84" customFormat="1" ht="15.75" x14ac:dyDescent="0.25">
      <c r="A244" s="75">
        <f t="shared" si="22"/>
        <v>240</v>
      </c>
      <c r="B244" s="76" t="s">
        <v>31</v>
      </c>
      <c r="C244" s="77">
        <f>C245</f>
        <v>0.79</v>
      </c>
      <c r="D244" s="78" t="s">
        <v>26</v>
      </c>
      <c r="E244" s="79">
        <f>ROUND(PRODUCT(D244:$D$311),6)</f>
        <v>1.3795310000000001</v>
      </c>
      <c r="F244" s="80"/>
      <c r="G244" s="86">
        <f t="shared" si="21"/>
        <v>0</v>
      </c>
    </row>
    <row r="245" spans="1:7" ht="15.75" x14ac:dyDescent="0.25">
      <c r="A245" s="71">
        <f t="shared" si="22"/>
        <v>241</v>
      </c>
      <c r="B245" s="72">
        <v>41244</v>
      </c>
      <c r="C245" s="73">
        <v>0.79</v>
      </c>
      <c r="D245" s="74">
        <f t="shared" ref="D245:D256" si="26">ROUND(1+C245/100,6)</f>
        <v>1.0079</v>
      </c>
      <c r="E245" s="70">
        <f>ROUND(PRODUCT(D245:$D$311),6)</f>
        <v>1.3795310000000001</v>
      </c>
      <c r="F245" s="80"/>
      <c r="G245" s="86">
        <f t="shared" si="21"/>
        <v>0</v>
      </c>
    </row>
    <row r="246" spans="1:7" ht="15.75" x14ac:dyDescent="0.25">
      <c r="A246" s="71">
        <f t="shared" si="22"/>
        <v>242</v>
      </c>
      <c r="B246" s="72">
        <v>41275</v>
      </c>
      <c r="C246" s="73">
        <v>0.86</v>
      </c>
      <c r="D246" s="74">
        <f t="shared" si="26"/>
        <v>1.0085999999999999</v>
      </c>
      <c r="E246" s="70">
        <f>ROUND(PRODUCT(D246:$D$311),6)</f>
        <v>1.3687180000000001</v>
      </c>
      <c r="F246" s="80"/>
      <c r="G246" s="86">
        <f t="shared" si="21"/>
        <v>0</v>
      </c>
    </row>
    <row r="247" spans="1:7" ht="15.75" x14ac:dyDescent="0.25">
      <c r="A247" s="71">
        <f t="shared" si="22"/>
        <v>243</v>
      </c>
      <c r="B247" s="72">
        <v>41306</v>
      </c>
      <c r="C247" s="73">
        <v>0.6</v>
      </c>
      <c r="D247" s="74">
        <f t="shared" si="26"/>
        <v>1.006</v>
      </c>
      <c r="E247" s="70">
        <f>ROUND(PRODUCT(D247:$D$311),6)</f>
        <v>1.3570469999999999</v>
      </c>
      <c r="F247" s="80"/>
      <c r="G247" s="86">
        <f t="shared" si="21"/>
        <v>0</v>
      </c>
    </row>
    <row r="248" spans="1:7" ht="15.75" x14ac:dyDescent="0.25">
      <c r="A248" s="71">
        <f t="shared" si="22"/>
        <v>244</v>
      </c>
      <c r="B248" s="72">
        <v>41334</v>
      </c>
      <c r="C248" s="73">
        <v>0.47</v>
      </c>
      <c r="D248" s="74">
        <f t="shared" si="26"/>
        <v>1.0046999999999999</v>
      </c>
      <c r="E248" s="70">
        <f>ROUND(PRODUCT(D248:$D$311),6)</f>
        <v>1.348954</v>
      </c>
      <c r="F248" s="80"/>
      <c r="G248" s="86">
        <f t="shared" si="21"/>
        <v>0</v>
      </c>
    </row>
    <row r="249" spans="1:7" ht="15.75" x14ac:dyDescent="0.25">
      <c r="A249" s="71">
        <f t="shared" si="22"/>
        <v>245</v>
      </c>
      <c r="B249" s="72">
        <v>41365</v>
      </c>
      <c r="C249" s="73">
        <v>0.55000000000000004</v>
      </c>
      <c r="D249" s="74">
        <f t="shared" si="26"/>
        <v>1.0055000000000001</v>
      </c>
      <c r="E249" s="70">
        <f>ROUND(PRODUCT(D249:$D$311),6)</f>
        <v>1.342643</v>
      </c>
      <c r="F249" s="80"/>
      <c r="G249" s="86">
        <f t="shared" si="21"/>
        <v>0</v>
      </c>
    </row>
    <row r="250" spans="1:7" ht="15.75" x14ac:dyDescent="0.25">
      <c r="A250" s="71">
        <f t="shared" si="22"/>
        <v>246</v>
      </c>
      <c r="B250" s="72">
        <v>41395</v>
      </c>
      <c r="C250" s="73">
        <v>0.37</v>
      </c>
      <c r="D250" s="74">
        <f t="shared" si="26"/>
        <v>1.0037</v>
      </c>
      <c r="E250" s="70">
        <f>ROUND(PRODUCT(D250:$D$311),6)</f>
        <v>1.335299</v>
      </c>
      <c r="F250" s="80"/>
      <c r="G250" s="86">
        <f t="shared" si="21"/>
        <v>0</v>
      </c>
    </row>
    <row r="251" spans="1:7" ht="15.75" x14ac:dyDescent="0.25">
      <c r="A251" s="71">
        <f t="shared" si="22"/>
        <v>247</v>
      </c>
      <c r="B251" s="72">
        <v>41426</v>
      </c>
      <c r="C251" s="73">
        <v>0.26</v>
      </c>
      <c r="D251" s="74">
        <f t="shared" si="26"/>
        <v>1.0025999999999999</v>
      </c>
      <c r="E251" s="70">
        <f>ROUND(PRODUCT(D251:$D$311),6)</f>
        <v>1.3303769999999999</v>
      </c>
      <c r="F251" s="80"/>
      <c r="G251" s="86">
        <f t="shared" si="21"/>
        <v>0</v>
      </c>
    </row>
    <row r="252" spans="1:7" ht="15.75" x14ac:dyDescent="0.25">
      <c r="A252" s="71">
        <f t="shared" si="22"/>
        <v>248</v>
      </c>
      <c r="B252" s="72">
        <v>41456</v>
      </c>
      <c r="C252" s="73">
        <v>0.03</v>
      </c>
      <c r="D252" s="74">
        <f t="shared" si="26"/>
        <v>1.0003</v>
      </c>
      <c r="E252" s="70">
        <f>ROUND(PRODUCT(D252:$D$311),6)</f>
        <v>1.326927</v>
      </c>
      <c r="F252" s="80"/>
      <c r="G252" s="86">
        <f t="shared" si="21"/>
        <v>0</v>
      </c>
    </row>
    <row r="253" spans="1:7" ht="15.75" x14ac:dyDescent="0.25">
      <c r="A253" s="71">
        <f t="shared" si="22"/>
        <v>249</v>
      </c>
      <c r="B253" s="72">
        <v>41487</v>
      </c>
      <c r="C253" s="73">
        <v>0.24</v>
      </c>
      <c r="D253" s="74">
        <f t="shared" si="26"/>
        <v>1.0024</v>
      </c>
      <c r="E253" s="70">
        <f>ROUND(PRODUCT(D253:$D$311),6)</f>
        <v>1.3265290000000001</v>
      </c>
      <c r="F253" s="80"/>
      <c r="G253" s="86">
        <f t="shared" si="21"/>
        <v>0</v>
      </c>
    </row>
    <row r="254" spans="1:7" ht="15.75" x14ac:dyDescent="0.25">
      <c r="A254" s="71">
        <f t="shared" si="22"/>
        <v>250</v>
      </c>
      <c r="B254" s="72">
        <v>41518</v>
      </c>
      <c r="C254" s="73">
        <v>0.35</v>
      </c>
      <c r="D254" s="74">
        <f t="shared" si="26"/>
        <v>1.0035000000000001</v>
      </c>
      <c r="E254" s="70">
        <f>ROUND(PRODUCT(D254:$D$311),6)</f>
        <v>1.323353</v>
      </c>
      <c r="F254" s="80"/>
      <c r="G254" s="86">
        <f t="shared" si="21"/>
        <v>0</v>
      </c>
    </row>
    <row r="255" spans="1:7" ht="15.75" x14ac:dyDescent="0.25">
      <c r="A255" s="71">
        <f t="shared" si="22"/>
        <v>251</v>
      </c>
      <c r="B255" s="72">
        <v>41548</v>
      </c>
      <c r="C255" s="73">
        <v>0.56999999999999995</v>
      </c>
      <c r="D255" s="74">
        <f t="shared" si="26"/>
        <v>1.0057</v>
      </c>
      <c r="E255" s="70">
        <f>ROUND(PRODUCT(D255:$D$311),6)</f>
        <v>1.318737</v>
      </c>
      <c r="F255" s="80"/>
      <c r="G255" s="86">
        <f t="shared" si="21"/>
        <v>0</v>
      </c>
    </row>
    <row r="256" spans="1:7" ht="15.75" x14ac:dyDescent="0.25">
      <c r="A256" s="71">
        <f t="shared" si="22"/>
        <v>252</v>
      </c>
      <c r="B256" s="72">
        <v>41579</v>
      </c>
      <c r="C256" s="73">
        <v>0.54</v>
      </c>
      <c r="D256" s="74">
        <f t="shared" si="26"/>
        <v>1.0054000000000001</v>
      </c>
      <c r="E256" s="70">
        <f>ROUND(PRODUCT(D256:$D$311),6)</f>
        <v>1.3112630000000001</v>
      </c>
      <c r="F256" s="80"/>
      <c r="G256" s="86">
        <f t="shared" si="21"/>
        <v>0</v>
      </c>
    </row>
    <row r="257" spans="1:7" s="84" customFormat="1" ht="15.75" x14ac:dyDescent="0.25">
      <c r="A257" s="75">
        <f t="shared" si="22"/>
        <v>253</v>
      </c>
      <c r="B257" s="76" t="s">
        <v>30</v>
      </c>
      <c r="C257" s="77">
        <f>C258</f>
        <v>0.92</v>
      </c>
      <c r="D257" s="78" t="s">
        <v>26</v>
      </c>
      <c r="E257" s="79">
        <f>ROUND(PRODUCT(D257:$D$311),6)</f>
        <v>1.3042199999999999</v>
      </c>
      <c r="F257" s="80"/>
      <c r="G257" s="86">
        <f t="shared" si="21"/>
        <v>0</v>
      </c>
    </row>
    <row r="258" spans="1:7" ht="15.75" x14ac:dyDescent="0.25">
      <c r="A258" s="71">
        <f t="shared" si="22"/>
        <v>254</v>
      </c>
      <c r="B258" s="72">
        <v>41609</v>
      </c>
      <c r="C258" s="73">
        <v>0.92</v>
      </c>
      <c r="D258" s="74">
        <f t="shared" ref="D258:D269" si="27">ROUND(1+C258/100,6)</f>
        <v>1.0092000000000001</v>
      </c>
      <c r="E258" s="70">
        <f>ROUND(PRODUCT(D258:$D$311),6)</f>
        <v>1.3042199999999999</v>
      </c>
      <c r="F258" s="80"/>
      <c r="G258" s="86">
        <f t="shared" si="21"/>
        <v>0</v>
      </c>
    </row>
    <row r="259" spans="1:7" ht="15.75" x14ac:dyDescent="0.25">
      <c r="A259" s="71">
        <f t="shared" si="22"/>
        <v>255</v>
      </c>
      <c r="B259" s="72">
        <v>41640</v>
      </c>
      <c r="C259" s="73">
        <v>0.55000000000000004</v>
      </c>
      <c r="D259" s="74">
        <f t="shared" si="27"/>
        <v>1.0055000000000001</v>
      </c>
      <c r="E259" s="70">
        <f>ROUND(PRODUCT(D259:$D$311),6)</f>
        <v>1.2923309999999999</v>
      </c>
      <c r="F259" s="80"/>
      <c r="G259" s="86">
        <f t="shared" si="21"/>
        <v>0</v>
      </c>
    </row>
    <row r="260" spans="1:7" ht="15.75" x14ac:dyDescent="0.25">
      <c r="A260" s="71">
        <f t="shared" si="22"/>
        <v>256</v>
      </c>
      <c r="B260" s="72">
        <v>41671</v>
      </c>
      <c r="C260" s="73">
        <v>0.69</v>
      </c>
      <c r="D260" s="74">
        <f t="shared" si="27"/>
        <v>1.0068999999999999</v>
      </c>
      <c r="E260" s="70">
        <f>ROUND(PRODUCT(D260:$D$311),6)</f>
        <v>1.2852619999999999</v>
      </c>
      <c r="F260" s="80"/>
      <c r="G260" s="86">
        <f t="shared" si="21"/>
        <v>0</v>
      </c>
    </row>
    <row r="261" spans="1:7" ht="15.75" x14ac:dyDescent="0.25">
      <c r="A261" s="71">
        <f t="shared" si="22"/>
        <v>257</v>
      </c>
      <c r="B261" s="72">
        <v>41699</v>
      </c>
      <c r="C261" s="73">
        <v>0.92</v>
      </c>
      <c r="D261" s="74">
        <f t="shared" si="27"/>
        <v>1.0092000000000001</v>
      </c>
      <c r="E261" s="70">
        <f>ROUND(PRODUCT(D261:$D$311),6)</f>
        <v>1.276454</v>
      </c>
      <c r="F261" s="80"/>
      <c r="G261" s="86">
        <f t="shared" ref="G261:G311" si="28">ROUND(F261*E261,2)</f>
        <v>0</v>
      </c>
    </row>
    <row r="262" spans="1:7" ht="15.75" x14ac:dyDescent="0.25">
      <c r="A262" s="71">
        <f t="shared" ref="A262:A309" si="29">A261+1</f>
        <v>258</v>
      </c>
      <c r="B262" s="72">
        <v>41730</v>
      </c>
      <c r="C262" s="73">
        <v>0.67</v>
      </c>
      <c r="D262" s="74">
        <f t="shared" si="27"/>
        <v>1.0066999999999999</v>
      </c>
      <c r="E262" s="70">
        <f>ROUND(PRODUCT(D262:$D$311),6)</f>
        <v>1.264818</v>
      </c>
      <c r="F262" s="80"/>
      <c r="G262" s="86">
        <f t="shared" si="28"/>
        <v>0</v>
      </c>
    </row>
    <row r="263" spans="1:7" ht="15.75" x14ac:dyDescent="0.25">
      <c r="A263" s="71">
        <f t="shared" si="29"/>
        <v>259</v>
      </c>
      <c r="B263" s="72">
        <v>41760</v>
      </c>
      <c r="C263" s="73">
        <v>0.46</v>
      </c>
      <c r="D263" s="74">
        <f t="shared" si="27"/>
        <v>1.0045999999999999</v>
      </c>
      <c r="E263" s="70">
        <f>ROUND(PRODUCT(D263:$D$311),6)</f>
        <v>1.2564</v>
      </c>
      <c r="F263" s="80"/>
      <c r="G263" s="86">
        <f t="shared" si="28"/>
        <v>0</v>
      </c>
    </row>
    <row r="264" spans="1:7" ht="15.75" x14ac:dyDescent="0.25">
      <c r="A264" s="71">
        <f t="shared" si="29"/>
        <v>260</v>
      </c>
      <c r="B264" s="72">
        <v>41791</v>
      </c>
      <c r="C264" s="73">
        <v>0.4</v>
      </c>
      <c r="D264" s="74">
        <f t="shared" si="27"/>
        <v>1.004</v>
      </c>
      <c r="E264" s="70">
        <f>ROUND(PRODUCT(D264:$D$311),6)</f>
        <v>1.2506470000000001</v>
      </c>
      <c r="F264" s="80"/>
      <c r="G264" s="86">
        <f t="shared" si="28"/>
        <v>0</v>
      </c>
    </row>
    <row r="265" spans="1:7" ht="15.75" x14ac:dyDescent="0.25">
      <c r="A265" s="71">
        <f t="shared" si="29"/>
        <v>261</v>
      </c>
      <c r="B265" s="72">
        <v>41821</v>
      </c>
      <c r="C265" s="73">
        <v>0.01</v>
      </c>
      <c r="D265" s="74">
        <f t="shared" si="27"/>
        <v>1.0001</v>
      </c>
      <c r="E265" s="70">
        <f>ROUND(PRODUCT(D265:$D$311),6)</f>
        <v>1.2456640000000001</v>
      </c>
      <c r="F265" s="80"/>
      <c r="G265" s="86">
        <f t="shared" si="28"/>
        <v>0</v>
      </c>
    </row>
    <row r="266" spans="1:7" ht="15.75" x14ac:dyDescent="0.25">
      <c r="A266" s="71">
        <f t="shared" si="29"/>
        <v>262</v>
      </c>
      <c r="B266" s="72">
        <v>41852</v>
      </c>
      <c r="C266" s="73">
        <v>0.25</v>
      </c>
      <c r="D266" s="74">
        <f t="shared" si="27"/>
        <v>1.0024999999999999</v>
      </c>
      <c r="E266" s="70">
        <f>ROUND(PRODUCT(D266:$D$311),6)</f>
        <v>1.2455400000000001</v>
      </c>
      <c r="F266" s="80"/>
      <c r="G266" s="86">
        <f t="shared" si="28"/>
        <v>0</v>
      </c>
    </row>
    <row r="267" spans="1:7" ht="15.75" x14ac:dyDescent="0.25">
      <c r="A267" s="71">
        <f t="shared" si="29"/>
        <v>263</v>
      </c>
      <c r="B267" s="72">
        <v>41883</v>
      </c>
      <c r="C267" s="73">
        <v>0.56999999999999995</v>
      </c>
      <c r="D267" s="74">
        <f t="shared" si="27"/>
        <v>1.0057</v>
      </c>
      <c r="E267" s="70">
        <f>ROUND(PRODUCT(D267:$D$311),6)</f>
        <v>1.242434</v>
      </c>
      <c r="F267" s="80"/>
      <c r="G267" s="86">
        <f t="shared" si="28"/>
        <v>0</v>
      </c>
    </row>
    <row r="268" spans="1:7" ht="15.75" x14ac:dyDescent="0.25">
      <c r="A268" s="71">
        <f t="shared" si="29"/>
        <v>264</v>
      </c>
      <c r="B268" s="72">
        <v>41913</v>
      </c>
      <c r="C268" s="73">
        <v>0.42</v>
      </c>
      <c r="D268" s="74">
        <f t="shared" si="27"/>
        <v>1.0042</v>
      </c>
      <c r="E268" s="70">
        <f>ROUND(PRODUCT(D268:$D$311),6)</f>
        <v>1.235392</v>
      </c>
      <c r="F268" s="80"/>
      <c r="G268" s="86">
        <f t="shared" si="28"/>
        <v>0</v>
      </c>
    </row>
    <row r="269" spans="1:7" ht="15.75" x14ac:dyDescent="0.25">
      <c r="A269" s="71">
        <f t="shared" si="29"/>
        <v>265</v>
      </c>
      <c r="B269" s="72">
        <v>41944</v>
      </c>
      <c r="C269" s="73">
        <v>0.51</v>
      </c>
      <c r="D269" s="74">
        <f t="shared" si="27"/>
        <v>1.0051000000000001</v>
      </c>
      <c r="E269" s="70">
        <f>ROUND(PRODUCT(D269:$D$311),6)</f>
        <v>1.2302249999999999</v>
      </c>
      <c r="F269" s="80"/>
      <c r="G269" s="86">
        <f t="shared" si="28"/>
        <v>0</v>
      </c>
    </row>
    <row r="270" spans="1:7" s="84" customFormat="1" ht="15.75" x14ac:dyDescent="0.25">
      <c r="A270" s="75">
        <f t="shared" si="29"/>
        <v>266</v>
      </c>
      <c r="B270" s="76" t="s">
        <v>29</v>
      </c>
      <c r="C270" s="77">
        <f>C271</f>
        <v>0.78</v>
      </c>
      <c r="D270" s="78" t="s">
        <v>26</v>
      </c>
      <c r="E270" s="79">
        <f>ROUND(PRODUCT(D270:$D$311),6)</f>
        <v>1.223983</v>
      </c>
      <c r="F270" s="80"/>
      <c r="G270" s="86">
        <f t="shared" si="28"/>
        <v>0</v>
      </c>
    </row>
    <row r="271" spans="1:7" ht="15.75" x14ac:dyDescent="0.25">
      <c r="A271" s="71">
        <f t="shared" si="29"/>
        <v>267</v>
      </c>
      <c r="B271" s="72">
        <v>41974</v>
      </c>
      <c r="C271" s="73">
        <v>0.78</v>
      </c>
      <c r="D271" s="74">
        <f t="shared" ref="D271:D282" si="30">ROUND(1+C271/100,6)</f>
        <v>1.0078</v>
      </c>
      <c r="E271" s="70">
        <f>ROUND(PRODUCT(D271:$D$311),6)</f>
        <v>1.223983</v>
      </c>
      <c r="F271" s="80"/>
      <c r="G271" s="86">
        <f t="shared" si="28"/>
        <v>0</v>
      </c>
    </row>
    <row r="272" spans="1:7" ht="15.75" x14ac:dyDescent="0.25">
      <c r="A272" s="71">
        <f t="shared" si="29"/>
        <v>268</v>
      </c>
      <c r="B272" s="72">
        <v>42005</v>
      </c>
      <c r="C272" s="73">
        <v>1.24</v>
      </c>
      <c r="D272" s="74">
        <f t="shared" si="30"/>
        <v>1.0124</v>
      </c>
      <c r="E272" s="70">
        <f>ROUND(PRODUCT(D272:$D$311),6)</f>
        <v>1.2145090000000001</v>
      </c>
      <c r="F272" s="80"/>
      <c r="G272" s="86">
        <f t="shared" si="28"/>
        <v>0</v>
      </c>
    </row>
    <row r="273" spans="1:7" ht="15.75" x14ac:dyDescent="0.25">
      <c r="A273" s="71">
        <f t="shared" si="29"/>
        <v>269</v>
      </c>
      <c r="B273" s="72">
        <v>42036</v>
      </c>
      <c r="C273" s="73">
        <v>1.22</v>
      </c>
      <c r="D273" s="74">
        <f t="shared" si="30"/>
        <v>1.0122</v>
      </c>
      <c r="E273" s="70">
        <f>ROUND(PRODUCT(D273:$D$311),6)</f>
        <v>1.1996340000000001</v>
      </c>
      <c r="F273" s="80"/>
      <c r="G273" s="86">
        <f t="shared" si="28"/>
        <v>0</v>
      </c>
    </row>
    <row r="274" spans="1:7" ht="15.75" x14ac:dyDescent="0.25">
      <c r="A274" s="71">
        <f t="shared" si="29"/>
        <v>270</v>
      </c>
      <c r="B274" s="72">
        <v>42064</v>
      </c>
      <c r="C274" s="73">
        <v>1.32</v>
      </c>
      <c r="D274" s="74">
        <f t="shared" si="30"/>
        <v>1.0132000000000001</v>
      </c>
      <c r="E274" s="70">
        <f>ROUND(PRODUCT(D274:$D$311),6)</f>
        <v>1.1851750000000001</v>
      </c>
      <c r="F274" s="80"/>
      <c r="G274" s="86">
        <f t="shared" si="28"/>
        <v>0</v>
      </c>
    </row>
    <row r="275" spans="1:7" ht="15.75" x14ac:dyDescent="0.25">
      <c r="A275" s="71">
        <f t="shared" si="29"/>
        <v>271</v>
      </c>
      <c r="B275" s="72">
        <v>42095</v>
      </c>
      <c r="C275" s="73">
        <v>0.71</v>
      </c>
      <c r="D275" s="74">
        <f t="shared" si="30"/>
        <v>1.0071000000000001</v>
      </c>
      <c r="E275" s="70">
        <f>ROUND(PRODUCT(D275:$D$311),6)</f>
        <v>1.1697340000000001</v>
      </c>
      <c r="F275" s="80"/>
      <c r="G275" s="86">
        <f t="shared" si="28"/>
        <v>0</v>
      </c>
    </row>
    <row r="276" spans="1:7" ht="15.75" x14ac:dyDescent="0.25">
      <c r="A276" s="71">
        <f t="shared" si="29"/>
        <v>272</v>
      </c>
      <c r="B276" s="72">
        <v>42125</v>
      </c>
      <c r="C276" s="73">
        <v>0.74</v>
      </c>
      <c r="D276" s="74">
        <f t="shared" si="30"/>
        <v>1.0074000000000001</v>
      </c>
      <c r="E276" s="70">
        <f>ROUND(PRODUCT(D276:$D$311),6)</f>
        <v>1.1614880000000001</v>
      </c>
      <c r="F276" s="80"/>
      <c r="G276" s="86">
        <f t="shared" si="28"/>
        <v>0</v>
      </c>
    </row>
    <row r="277" spans="1:7" ht="15.75" x14ac:dyDescent="0.25">
      <c r="A277" s="71">
        <f t="shared" si="29"/>
        <v>273</v>
      </c>
      <c r="B277" s="72">
        <v>42156</v>
      </c>
      <c r="C277" s="73">
        <v>0.79</v>
      </c>
      <c r="D277" s="74">
        <f t="shared" si="30"/>
        <v>1.0079</v>
      </c>
      <c r="E277" s="70">
        <f>ROUND(PRODUCT(D277:$D$311),6)</f>
        <v>1.1529560000000001</v>
      </c>
      <c r="F277" s="80"/>
      <c r="G277" s="86">
        <f t="shared" si="28"/>
        <v>0</v>
      </c>
    </row>
    <row r="278" spans="1:7" ht="15.75" x14ac:dyDescent="0.25">
      <c r="A278" s="71">
        <f t="shared" si="29"/>
        <v>274</v>
      </c>
      <c r="B278" s="72">
        <v>42186</v>
      </c>
      <c r="C278" s="73">
        <v>0.62</v>
      </c>
      <c r="D278" s="74">
        <f t="shared" si="30"/>
        <v>1.0062</v>
      </c>
      <c r="E278" s="70">
        <f>ROUND(PRODUCT(D278:$D$311),6)</f>
        <v>1.1439189999999999</v>
      </c>
      <c r="F278" s="80"/>
      <c r="G278" s="86">
        <f t="shared" si="28"/>
        <v>0</v>
      </c>
    </row>
    <row r="279" spans="1:7" ht="15.75" x14ac:dyDescent="0.25">
      <c r="A279" s="71">
        <f t="shared" si="29"/>
        <v>275</v>
      </c>
      <c r="B279" s="72">
        <v>42217</v>
      </c>
      <c r="C279" s="73">
        <v>0.22</v>
      </c>
      <c r="D279" s="74">
        <f t="shared" si="30"/>
        <v>1.0022</v>
      </c>
      <c r="E279" s="70">
        <f>ROUND(PRODUCT(D279:$D$311),6)</f>
        <v>1.13687</v>
      </c>
      <c r="F279" s="80"/>
      <c r="G279" s="86">
        <f t="shared" si="28"/>
        <v>0</v>
      </c>
    </row>
    <row r="280" spans="1:7" ht="15.75" x14ac:dyDescent="0.25">
      <c r="A280" s="71">
        <f t="shared" si="29"/>
        <v>276</v>
      </c>
      <c r="B280" s="72">
        <v>42248</v>
      </c>
      <c r="C280" s="73">
        <v>0.54</v>
      </c>
      <c r="D280" s="74">
        <f t="shared" si="30"/>
        <v>1.0054000000000001</v>
      </c>
      <c r="E280" s="70">
        <f>ROUND(PRODUCT(D280:$D$311),6)</f>
        <v>1.1343749999999999</v>
      </c>
      <c r="F280" s="80"/>
      <c r="G280" s="86">
        <f t="shared" si="28"/>
        <v>0</v>
      </c>
    </row>
    <row r="281" spans="1:7" ht="15.75" x14ac:dyDescent="0.25">
      <c r="A281" s="71">
        <f t="shared" si="29"/>
        <v>277</v>
      </c>
      <c r="B281" s="72">
        <v>42278</v>
      </c>
      <c r="C281" s="73">
        <v>0.82</v>
      </c>
      <c r="D281" s="74">
        <f t="shared" si="30"/>
        <v>1.0082</v>
      </c>
      <c r="E281" s="70">
        <f>ROUND(PRODUCT(D281:$D$311),6)</f>
        <v>1.128282</v>
      </c>
      <c r="F281" s="80"/>
      <c r="G281" s="86">
        <f t="shared" si="28"/>
        <v>0</v>
      </c>
    </row>
    <row r="282" spans="1:7" ht="15.75" x14ac:dyDescent="0.25">
      <c r="A282" s="71">
        <f t="shared" si="29"/>
        <v>278</v>
      </c>
      <c r="B282" s="72">
        <v>42309</v>
      </c>
      <c r="C282" s="73">
        <v>1.01</v>
      </c>
      <c r="D282" s="74">
        <f t="shared" si="30"/>
        <v>1.0101</v>
      </c>
      <c r="E282" s="70">
        <f>ROUND(PRODUCT(D282:$D$311),6)</f>
        <v>1.119105</v>
      </c>
      <c r="F282" s="80"/>
      <c r="G282" s="86">
        <f t="shared" si="28"/>
        <v>0</v>
      </c>
    </row>
    <row r="283" spans="1:7" s="84" customFormat="1" ht="15.75" x14ac:dyDescent="0.25">
      <c r="A283" s="75">
        <f t="shared" si="29"/>
        <v>279</v>
      </c>
      <c r="B283" s="76" t="s">
        <v>28</v>
      </c>
      <c r="C283" s="77">
        <f>C284</f>
        <v>0.96</v>
      </c>
      <c r="D283" s="78" t="s">
        <v>26</v>
      </c>
      <c r="E283" s="79">
        <f>ROUND(PRODUCT(D283:$D$311),6)</f>
        <v>1.107915</v>
      </c>
      <c r="F283" s="80"/>
      <c r="G283" s="86">
        <f t="shared" si="28"/>
        <v>0</v>
      </c>
    </row>
    <row r="284" spans="1:7" ht="15.75" x14ac:dyDescent="0.25">
      <c r="A284" s="71">
        <f t="shared" si="29"/>
        <v>280</v>
      </c>
      <c r="B284" s="72">
        <v>42339</v>
      </c>
      <c r="C284" s="73">
        <v>0.96</v>
      </c>
      <c r="D284" s="74">
        <f t="shared" ref="D284:D295" si="31">ROUND(1+C284/100,6)</f>
        <v>1.0096000000000001</v>
      </c>
      <c r="E284" s="70">
        <f>ROUND(PRODUCT(D284:$D$311),6)</f>
        <v>1.107915</v>
      </c>
      <c r="F284" s="80"/>
      <c r="G284" s="86">
        <f t="shared" si="28"/>
        <v>0</v>
      </c>
    </row>
    <row r="285" spans="1:7" ht="15.75" x14ac:dyDescent="0.25">
      <c r="A285" s="71">
        <f t="shared" si="29"/>
        <v>281</v>
      </c>
      <c r="B285" s="72">
        <v>42370</v>
      </c>
      <c r="C285" s="73">
        <v>1.27</v>
      </c>
      <c r="D285" s="74">
        <f t="shared" si="31"/>
        <v>1.0126999999999999</v>
      </c>
      <c r="E285" s="70">
        <f>ROUND(PRODUCT(D285:$D$311),6)</f>
        <v>1.0973809999999999</v>
      </c>
      <c r="F285" s="80"/>
      <c r="G285" s="86">
        <f t="shared" si="28"/>
        <v>0</v>
      </c>
    </row>
    <row r="286" spans="1:7" ht="15.75" x14ac:dyDescent="0.25">
      <c r="A286" s="71">
        <f t="shared" si="29"/>
        <v>282</v>
      </c>
      <c r="B286" s="72">
        <v>42401</v>
      </c>
      <c r="C286" s="73">
        <v>0.9</v>
      </c>
      <c r="D286" s="74">
        <f t="shared" si="31"/>
        <v>1.0089999999999999</v>
      </c>
      <c r="E286" s="70">
        <f>ROUND(PRODUCT(D286:$D$311),6)</f>
        <v>1.0836190000000001</v>
      </c>
      <c r="F286" s="80"/>
      <c r="G286" s="86">
        <f t="shared" si="28"/>
        <v>0</v>
      </c>
    </row>
    <row r="287" spans="1:7" ht="15.75" x14ac:dyDescent="0.25">
      <c r="A287" s="71">
        <f t="shared" si="29"/>
        <v>283</v>
      </c>
      <c r="B287" s="72">
        <v>42430</v>
      </c>
      <c r="C287" s="73">
        <v>0.43</v>
      </c>
      <c r="D287" s="74">
        <f t="shared" si="31"/>
        <v>1.0043</v>
      </c>
      <c r="E287" s="70">
        <f>ROUND(PRODUCT(D287:$D$311),6)</f>
        <v>1.0739529999999999</v>
      </c>
      <c r="F287" s="80"/>
      <c r="G287" s="86">
        <f t="shared" si="28"/>
        <v>0</v>
      </c>
    </row>
    <row r="288" spans="1:7" ht="15.75" x14ac:dyDescent="0.25">
      <c r="A288" s="71">
        <f t="shared" si="29"/>
        <v>284</v>
      </c>
      <c r="B288" s="72">
        <v>42461</v>
      </c>
      <c r="C288" s="73">
        <v>0.61</v>
      </c>
      <c r="D288" s="74">
        <f t="shared" si="31"/>
        <v>1.0061</v>
      </c>
      <c r="E288" s="70">
        <f>ROUND(PRODUCT(D288:$D$311),6)</f>
        <v>1.0693550000000001</v>
      </c>
      <c r="F288" s="80"/>
      <c r="G288" s="86">
        <f t="shared" si="28"/>
        <v>0</v>
      </c>
    </row>
    <row r="289" spans="1:7" ht="15.75" x14ac:dyDescent="0.25">
      <c r="A289" s="71">
        <f t="shared" si="29"/>
        <v>285</v>
      </c>
      <c r="B289" s="72">
        <v>42491</v>
      </c>
      <c r="C289" s="73">
        <v>0.78</v>
      </c>
      <c r="D289" s="74">
        <f t="shared" si="31"/>
        <v>1.0078</v>
      </c>
      <c r="E289" s="70">
        <f>ROUND(PRODUCT(D289:$D$311),6)</f>
        <v>1.0628709999999999</v>
      </c>
      <c r="F289" s="80"/>
      <c r="G289" s="86">
        <f t="shared" si="28"/>
        <v>0</v>
      </c>
    </row>
    <row r="290" spans="1:7" ht="15.75" x14ac:dyDescent="0.25">
      <c r="A290" s="71">
        <f t="shared" si="29"/>
        <v>286</v>
      </c>
      <c r="B290" s="72">
        <v>42522</v>
      </c>
      <c r="C290" s="73">
        <v>0.35</v>
      </c>
      <c r="D290" s="74">
        <f t="shared" si="31"/>
        <v>1.0035000000000001</v>
      </c>
      <c r="E290" s="70">
        <f>ROUND(PRODUCT(D290:$D$311),6)</f>
        <v>1.0546450000000001</v>
      </c>
      <c r="F290" s="80"/>
      <c r="G290" s="86">
        <f t="shared" si="28"/>
        <v>0</v>
      </c>
    </row>
    <row r="291" spans="1:7" ht="15.75" x14ac:dyDescent="0.25">
      <c r="A291" s="71">
        <f t="shared" si="29"/>
        <v>287</v>
      </c>
      <c r="B291" s="72">
        <v>42552</v>
      </c>
      <c r="C291" s="73">
        <v>0.52</v>
      </c>
      <c r="D291" s="74">
        <f t="shared" si="31"/>
        <v>1.0052000000000001</v>
      </c>
      <c r="E291" s="70">
        <f>ROUND(PRODUCT(D291:$D$311),6)</f>
        <v>1.050967</v>
      </c>
      <c r="F291" s="80"/>
      <c r="G291" s="86">
        <f t="shared" si="28"/>
        <v>0</v>
      </c>
    </row>
    <row r="292" spans="1:7" ht="15.75" x14ac:dyDescent="0.25">
      <c r="A292" s="71">
        <f t="shared" si="29"/>
        <v>288</v>
      </c>
      <c r="B292" s="72">
        <v>42583</v>
      </c>
      <c r="C292" s="73">
        <v>0.44</v>
      </c>
      <c r="D292" s="74">
        <f t="shared" si="31"/>
        <v>1.0044</v>
      </c>
      <c r="E292" s="70">
        <f>ROUND(PRODUCT(D292:$D$311),6)</f>
        <v>1.0455300000000001</v>
      </c>
      <c r="F292" s="80"/>
      <c r="G292" s="86">
        <f t="shared" si="28"/>
        <v>0</v>
      </c>
    </row>
    <row r="293" spans="1:7" ht="15.75" x14ac:dyDescent="0.25">
      <c r="A293" s="71">
        <f t="shared" si="29"/>
        <v>289</v>
      </c>
      <c r="B293" s="72">
        <v>42614</v>
      </c>
      <c r="C293" s="73">
        <v>0.08</v>
      </c>
      <c r="D293" s="74">
        <f t="shared" si="31"/>
        <v>1.0007999999999999</v>
      </c>
      <c r="E293" s="70">
        <f>ROUND(PRODUCT(D293:$D$311),6)</f>
        <v>1.04095</v>
      </c>
      <c r="F293" s="80"/>
      <c r="G293" s="86">
        <f t="shared" si="28"/>
        <v>0</v>
      </c>
    </row>
    <row r="294" spans="1:7" ht="15.75" x14ac:dyDescent="0.25">
      <c r="A294" s="71">
        <f t="shared" si="29"/>
        <v>290</v>
      </c>
      <c r="B294" s="72">
        <v>42644</v>
      </c>
      <c r="C294" s="73">
        <v>0.26</v>
      </c>
      <c r="D294" s="74">
        <f t="shared" si="31"/>
        <v>1.0025999999999999</v>
      </c>
      <c r="E294" s="70">
        <f>ROUND(PRODUCT(D294:$D$311),6)</f>
        <v>1.0401180000000001</v>
      </c>
      <c r="F294" s="80"/>
      <c r="G294" s="86">
        <f t="shared" si="28"/>
        <v>0</v>
      </c>
    </row>
    <row r="295" spans="1:7" ht="15.75" x14ac:dyDescent="0.25">
      <c r="A295" s="71">
        <f t="shared" si="29"/>
        <v>291</v>
      </c>
      <c r="B295" s="72">
        <v>42675</v>
      </c>
      <c r="C295" s="73">
        <v>0.18</v>
      </c>
      <c r="D295" s="74">
        <f t="shared" si="31"/>
        <v>1.0018</v>
      </c>
      <c r="E295" s="70">
        <f>ROUND(PRODUCT(D295:$D$311),6)</f>
        <v>1.03742</v>
      </c>
      <c r="F295" s="80"/>
      <c r="G295" s="86">
        <f t="shared" si="28"/>
        <v>0</v>
      </c>
    </row>
    <row r="296" spans="1:7" s="84" customFormat="1" ht="15.75" x14ac:dyDescent="0.25">
      <c r="A296" s="75">
        <f t="shared" si="29"/>
        <v>292</v>
      </c>
      <c r="B296" s="76" t="s">
        <v>27</v>
      </c>
      <c r="C296" s="77">
        <f>C297</f>
        <v>0.3</v>
      </c>
      <c r="D296" s="78" t="s">
        <v>26</v>
      </c>
      <c r="E296" s="79">
        <f>ROUND(PRODUCT(D296:$D$311),6)</f>
        <v>1.0355559999999999</v>
      </c>
      <c r="F296" s="80"/>
      <c r="G296" s="86">
        <f t="shared" si="28"/>
        <v>0</v>
      </c>
    </row>
    <row r="297" spans="1:7" ht="15.75" x14ac:dyDescent="0.25">
      <c r="A297" s="71">
        <f t="shared" si="29"/>
        <v>293</v>
      </c>
      <c r="B297" s="72">
        <v>42705</v>
      </c>
      <c r="C297" s="73">
        <v>0.3</v>
      </c>
      <c r="D297" s="74">
        <f t="shared" ref="D297:D308" si="32">ROUND(1+C297/100,6)</f>
        <v>1.0029999999999999</v>
      </c>
      <c r="E297" s="70">
        <f>ROUND(PRODUCT(D297:$D$311),6)</f>
        <v>1.0355559999999999</v>
      </c>
      <c r="F297" s="80"/>
      <c r="G297" s="86">
        <f t="shared" si="28"/>
        <v>0</v>
      </c>
    </row>
    <row r="298" spans="1:7" ht="15.75" x14ac:dyDescent="0.25">
      <c r="A298" s="71">
        <f t="shared" si="29"/>
        <v>294</v>
      </c>
      <c r="B298" s="72">
        <v>42736</v>
      </c>
      <c r="C298" s="73">
        <v>0.38</v>
      </c>
      <c r="D298" s="74">
        <f t="shared" si="32"/>
        <v>1.0038</v>
      </c>
      <c r="E298" s="70">
        <f>ROUND(PRODUCT(D298:$D$311),6)</f>
        <v>1.032459</v>
      </c>
      <c r="F298" s="80"/>
      <c r="G298" s="86">
        <f t="shared" si="28"/>
        <v>0</v>
      </c>
    </row>
    <row r="299" spans="1:7" ht="15.75" x14ac:dyDescent="0.25">
      <c r="A299" s="71">
        <f t="shared" si="29"/>
        <v>295</v>
      </c>
      <c r="B299" s="72">
        <v>42767</v>
      </c>
      <c r="C299" s="73">
        <v>0.33</v>
      </c>
      <c r="D299" s="74">
        <f t="shared" si="32"/>
        <v>1.0033000000000001</v>
      </c>
      <c r="E299" s="70">
        <f>ROUND(PRODUCT(D299:$D$311),6)</f>
        <v>1.0285500000000001</v>
      </c>
      <c r="F299" s="80"/>
      <c r="G299" s="86">
        <f t="shared" si="28"/>
        <v>0</v>
      </c>
    </row>
    <row r="300" spans="1:7" ht="15.75" x14ac:dyDescent="0.25">
      <c r="A300" s="71">
        <f t="shared" si="29"/>
        <v>296</v>
      </c>
      <c r="B300" s="72">
        <v>42795</v>
      </c>
      <c r="C300" s="73">
        <v>0.25</v>
      </c>
      <c r="D300" s="74">
        <f t="shared" si="32"/>
        <v>1.0024999999999999</v>
      </c>
      <c r="E300" s="70">
        <f>ROUND(PRODUCT(D300:$D$311),6)</f>
        <v>1.0251669999999999</v>
      </c>
      <c r="F300" s="80"/>
      <c r="G300" s="86">
        <f t="shared" si="28"/>
        <v>0</v>
      </c>
    </row>
    <row r="301" spans="1:7" ht="15.75" x14ac:dyDescent="0.25">
      <c r="A301" s="71">
        <f t="shared" si="29"/>
        <v>297</v>
      </c>
      <c r="B301" s="72">
        <v>42826</v>
      </c>
      <c r="C301" s="73">
        <v>0.14000000000000001</v>
      </c>
      <c r="D301" s="74">
        <f t="shared" si="32"/>
        <v>1.0014000000000001</v>
      </c>
      <c r="E301" s="70">
        <f>ROUND(PRODUCT(D301:$D$311),6)</f>
        <v>1.0226109999999999</v>
      </c>
      <c r="F301" s="80"/>
      <c r="G301" s="86">
        <f t="shared" si="28"/>
        <v>0</v>
      </c>
    </row>
    <row r="302" spans="1:7" ht="15.75" x14ac:dyDescent="0.25">
      <c r="A302" s="71">
        <f t="shared" si="29"/>
        <v>298</v>
      </c>
      <c r="B302" s="72">
        <v>42856</v>
      </c>
      <c r="C302" s="73">
        <v>0.31</v>
      </c>
      <c r="D302" s="74">
        <f t="shared" si="32"/>
        <v>1.0031000000000001</v>
      </c>
      <c r="E302" s="70">
        <f>ROUND(PRODUCT(D302:$D$311),6)</f>
        <v>1.0211809999999999</v>
      </c>
      <c r="F302" s="80"/>
      <c r="G302" s="86">
        <f t="shared" si="28"/>
        <v>0</v>
      </c>
    </row>
    <row r="303" spans="1:7" ht="15.75" x14ac:dyDescent="0.25">
      <c r="A303" s="71">
        <f t="shared" si="29"/>
        <v>299</v>
      </c>
      <c r="B303" s="72">
        <v>42887</v>
      </c>
      <c r="C303" s="73">
        <v>-0.23</v>
      </c>
      <c r="D303" s="74">
        <f t="shared" si="32"/>
        <v>0.99770000000000003</v>
      </c>
      <c r="E303" s="70">
        <f>ROUND(PRODUCT(D303:$D$311),6)</f>
        <v>1.018025</v>
      </c>
      <c r="F303" s="80"/>
      <c r="G303" s="86">
        <f t="shared" si="28"/>
        <v>0</v>
      </c>
    </row>
    <row r="304" spans="1:7" ht="15.75" x14ac:dyDescent="0.25">
      <c r="A304" s="71">
        <f t="shared" si="29"/>
        <v>300</v>
      </c>
      <c r="B304" s="72">
        <v>42917</v>
      </c>
      <c r="C304" s="73">
        <v>0.24</v>
      </c>
      <c r="D304" s="74">
        <f t="shared" si="32"/>
        <v>1.0024</v>
      </c>
      <c r="E304" s="70">
        <f>ROUND(PRODUCT(D304:$D$311),6)</f>
        <v>1.0203720000000001</v>
      </c>
      <c r="F304" s="80"/>
      <c r="G304" s="86">
        <f t="shared" si="28"/>
        <v>0</v>
      </c>
    </row>
    <row r="305" spans="1:7" ht="15.75" x14ac:dyDescent="0.25">
      <c r="A305" s="71">
        <f t="shared" si="29"/>
        <v>301</v>
      </c>
      <c r="B305" s="72">
        <v>42948</v>
      </c>
      <c r="C305" s="73">
        <v>0.19</v>
      </c>
      <c r="D305" s="74">
        <f t="shared" si="32"/>
        <v>1.0019</v>
      </c>
      <c r="E305" s="70">
        <f>ROUND(PRODUCT(D305:$D$311),6)</f>
        <v>1.0179290000000001</v>
      </c>
      <c r="F305" s="80"/>
      <c r="G305" s="86">
        <f t="shared" si="28"/>
        <v>0</v>
      </c>
    </row>
    <row r="306" spans="1:7" ht="15.75" x14ac:dyDescent="0.25">
      <c r="A306" s="71">
        <f t="shared" si="29"/>
        <v>302</v>
      </c>
      <c r="B306" s="72">
        <v>42979</v>
      </c>
      <c r="C306" s="73">
        <v>0.16</v>
      </c>
      <c r="D306" s="74">
        <f t="shared" si="32"/>
        <v>1.0016</v>
      </c>
      <c r="E306" s="70">
        <f>ROUND(PRODUCT(D306:$D$311),6)</f>
        <v>1.0159990000000001</v>
      </c>
      <c r="F306" s="80"/>
      <c r="G306" s="86">
        <f t="shared" si="28"/>
        <v>0</v>
      </c>
    </row>
    <row r="307" spans="1:7" ht="15.75" x14ac:dyDescent="0.25">
      <c r="A307" s="71">
        <f t="shared" si="29"/>
        <v>303</v>
      </c>
      <c r="B307" s="72">
        <v>43009</v>
      </c>
      <c r="C307" s="73">
        <v>0.42</v>
      </c>
      <c r="D307" s="74">
        <f t="shared" si="32"/>
        <v>1.0042</v>
      </c>
      <c r="E307" s="70">
        <f>ROUND(PRODUCT(D307:$D$311),6)</f>
        <v>1.0143759999999999</v>
      </c>
      <c r="F307" s="80"/>
      <c r="G307" s="86">
        <f t="shared" si="28"/>
        <v>0</v>
      </c>
    </row>
    <row r="308" spans="1:7" ht="15.75" x14ac:dyDescent="0.25">
      <c r="A308" s="71">
        <f t="shared" si="29"/>
        <v>304</v>
      </c>
      <c r="B308" s="72">
        <v>43040</v>
      </c>
      <c r="C308" s="73">
        <v>0.28000000000000003</v>
      </c>
      <c r="D308" s="74">
        <f t="shared" si="32"/>
        <v>1.0027999999999999</v>
      </c>
      <c r="E308" s="70">
        <f>ROUND(PRODUCT(D308:$D$311),6)</f>
        <v>1.0101329999999999</v>
      </c>
      <c r="F308" s="80"/>
      <c r="G308" s="86">
        <f t="shared" si="28"/>
        <v>0</v>
      </c>
    </row>
    <row r="309" spans="1:7" s="84" customFormat="1" ht="15.75" x14ac:dyDescent="0.25">
      <c r="A309" s="75">
        <f t="shared" si="29"/>
        <v>305</v>
      </c>
      <c r="B309" s="76" t="s">
        <v>61</v>
      </c>
      <c r="C309" s="77">
        <f>C310</f>
        <v>0.44</v>
      </c>
      <c r="D309" s="78" t="s">
        <v>26</v>
      </c>
      <c r="E309" s="79">
        <f>ROUND(PRODUCT(D309:$D$311),6)</f>
        <v>1.0073129999999999</v>
      </c>
      <c r="F309" s="80"/>
      <c r="G309" s="86">
        <f t="shared" si="28"/>
        <v>0</v>
      </c>
    </row>
    <row r="310" spans="1:7" s="84" customFormat="1" ht="15.75" x14ac:dyDescent="0.25">
      <c r="A310" s="71">
        <f>A309+1</f>
        <v>306</v>
      </c>
      <c r="B310" s="72">
        <v>43070</v>
      </c>
      <c r="C310" s="73">
        <v>0.44</v>
      </c>
      <c r="D310" s="74">
        <f>ROUND(1+C310/100,6)</f>
        <v>1.0044</v>
      </c>
      <c r="E310" s="70">
        <f>ROUND(PRODUCT(D310:$D$311),6)</f>
        <v>1.0073129999999999</v>
      </c>
      <c r="F310" s="80"/>
      <c r="G310" s="86">
        <f t="shared" si="28"/>
        <v>0</v>
      </c>
    </row>
    <row r="311" spans="1:7" ht="15.75" x14ac:dyDescent="0.25">
      <c r="A311" s="71">
        <f>A310+1</f>
        <v>307</v>
      </c>
      <c r="B311" s="72">
        <v>43101</v>
      </c>
      <c r="C311" s="73">
        <v>0.28999999999999998</v>
      </c>
      <c r="D311" s="74">
        <f>ROUND(1+C311/100,6)</f>
        <v>1.0028999999999999</v>
      </c>
      <c r="E311" s="70">
        <f>ROUND(PRODUCT(D311:$D$311),6)</f>
        <v>1.0028999999999999</v>
      </c>
      <c r="F311" s="80"/>
      <c r="G311" s="86">
        <f t="shared" si="28"/>
        <v>0</v>
      </c>
    </row>
    <row r="312" spans="1:7" ht="15.75" thickBot="1" x14ac:dyDescent="0.3"/>
    <row r="313" spans="1:7" ht="15.75" x14ac:dyDescent="0.25">
      <c r="A313" s="126" t="s">
        <v>66</v>
      </c>
      <c r="B313" s="127"/>
      <c r="C313" s="127"/>
      <c r="D313" s="127"/>
      <c r="E313" s="127"/>
      <c r="F313" s="128"/>
      <c r="G313" s="90">
        <f>COUNTIF(G5:G311, "&gt;0")</f>
        <v>0</v>
      </c>
    </row>
    <row r="314" spans="1:7" ht="15.75" thickBot="1" x14ac:dyDescent="0.3">
      <c r="A314" s="82"/>
      <c r="B314" s="82"/>
      <c r="C314" s="82"/>
      <c r="D314" s="82"/>
      <c r="E314" s="82"/>
      <c r="F314" s="82"/>
      <c r="G314" s="82"/>
    </row>
    <row r="315" spans="1:7" ht="15.75" x14ac:dyDescent="0.25">
      <c r="A315" s="126" t="s">
        <v>62</v>
      </c>
      <c r="B315" s="127"/>
      <c r="C315" s="127"/>
      <c r="D315" s="127"/>
      <c r="E315" s="127"/>
      <c r="F315" s="128"/>
      <c r="G315" s="91">
        <f>IFERROR(SUMPRODUCT((G5:G311&gt;=LARGE(G5:G311,ROUND(COUNTIF(G5:G311,"&gt;0")*80%,0)))*G5:G311) / COUNTIF(G5:G311, "&gt;=" &amp; LARGE(G5:G311, ROUND(COUNTIF(G5:G311,"&gt;0")*80%,0))),0)</f>
        <v>0</v>
      </c>
    </row>
    <row r="316" spans="1:7" ht="15.75" thickBot="1" x14ac:dyDescent="0.3">
      <c r="A316" s="82"/>
      <c r="B316" s="82"/>
      <c r="C316" s="82"/>
      <c r="D316" s="82"/>
      <c r="E316" s="82"/>
      <c r="F316" s="82"/>
      <c r="G316" s="82"/>
    </row>
    <row r="317" spans="1:7" ht="15.75" x14ac:dyDescent="0.25">
      <c r="A317" s="126" t="s">
        <v>63</v>
      </c>
      <c r="B317" s="127"/>
      <c r="C317" s="127"/>
      <c r="D317" s="127"/>
      <c r="E317" s="127"/>
      <c r="F317" s="128"/>
      <c r="G317" s="92">
        <f>IFERROR(SUM(G5:G311)/COUNTIF(G5:G311, "&gt;0"),0)</f>
        <v>0</v>
      </c>
    </row>
    <row r="320" spans="1:7" x14ac:dyDescent="0.25">
      <c r="G320" s="93"/>
    </row>
    <row r="321" spans="7:7" x14ac:dyDescent="0.25">
      <c r="G321" s="87"/>
    </row>
  </sheetData>
  <mergeCells count="6">
    <mergeCell ref="A1:G1"/>
    <mergeCell ref="A3:A4"/>
    <mergeCell ref="B3:B4"/>
    <mergeCell ref="A315:F315"/>
    <mergeCell ref="A317:F317"/>
    <mergeCell ref="A313:F313"/>
  </mergeCells>
  <conditionalFormatting sqref="G5:G311">
    <cfRule type="cellIs" dxfId="1" priority="2" operator="equal">
      <formula>0</formula>
    </cfRule>
  </conditionalFormatting>
  <conditionalFormatting sqref="G313:G317">
    <cfRule type="cellIs" dxfId="0" priority="1" operator="equal">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Migração RPC - renda líquida</vt:lpstr>
      <vt:lpstr>RPPS regra nova - renda líquida</vt:lpstr>
      <vt:lpstr>Cálculo das médias 80% e 100%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dc:creator>
  <cp:lastModifiedBy>Braulio</cp:lastModifiedBy>
  <dcterms:created xsi:type="dcterms:W3CDTF">2017-09-13T00:20:07Z</dcterms:created>
  <dcterms:modified xsi:type="dcterms:W3CDTF">2018-03-05T13:10:45Z</dcterms:modified>
</cp:coreProperties>
</file>